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<sst xmlns="http://schemas.openxmlformats.org/spreadsheetml/2006/main" count="1069" uniqueCount="874">
  <si>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</si>
  <si>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</si>
  <si>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</si>
  <si>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</si>
  <si>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</si>
  <si>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</si>
  <si>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</si>
  <si>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</si>
  <si>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</si>
  <si>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</si>
  <si>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</si>
  <si>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</si>
  <si>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</si>
  <si>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</si>
  <si>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</si>
  <si>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</si>
  <si>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</si>
  <si>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</si>
  <si>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</si>
  <si>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</si>
  <si>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</si>
  <si>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</si>
  <si>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</si>
  <si>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</si>
  <si>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</si>
  <si>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</si>
  <si>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</si>
  <si>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</si>
  <si>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</si>
  <si>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</si>
  <si>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</si>
  <si>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</si>
  <si>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</si>
  <si>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</si>
  <si>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</si>
  <si>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</si>
  <si>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</si>
  <si>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</si>
  <si>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</si>
  <si>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</si>
  <si>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</si>
  <si>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</si>
  <si>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</si>
  <si>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</si>
  <si>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</si>
  <si>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</si>
  <si>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</si>
  <si>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</si>
  <si>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</si>
  <si>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</si>
  <si>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</si>
  <si>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</si>
  <si>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</si>
  <si>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</si>
  <si>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</si>
  <si>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</si>
  <si>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</si>
  <si>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</si>
  <si>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</si>
  <si>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</si>
  <si>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</si>
  <si>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</si>
  <si>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</si>
  <si>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</si>
  <si>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</si>
  <si>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</si>
  <si>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</si>
  <si>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</si>
  <si>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</si>
  <si>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</si>
  <si>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</si>
  <si>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</si>
  <si>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</si>
  <si>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</si>
  <si>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</si>
  <si>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</si>
  <si>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</si>
  <si>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</si>
  <si>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</si>
  <si>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</si>
  <si>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</si>
  <si>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</si>
  <si>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</si>
  <si>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</si>
  <si>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</si>
  <si>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</si>
  <si>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</si>
  <si>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</si>
  <si>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</si>
  <si>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</si>
  <si>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</si>
  <si>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</si>
  <si>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</si>
  <si>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</si>
  <si>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</si>
  <si>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</si>
  <si>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</si>
  <si>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</si>
  <si>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</si>
  <si>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</si>
  <si>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</si>
  <si>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</si>
  <si>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</si>
  <si>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</si>
  <si>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</si>
  <si>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</si>
  <si>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</si>
  <si>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</si>
  <si>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</si>
  <si>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</si>
  <si>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</si>
  <si>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</si>
  <si>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</si>
  <si>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</si>
  <si>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</si>
  <si>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</si>
  <si>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</si>
  <si>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</si>
  <si>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</si>
  <si>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</si>
  <si>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</si>
  <si>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</si>
  <si>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</si>
  <si>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</si>
  <si>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</si>
  <si>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</si>
  <si>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</si>
  <si>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</si>
  <si>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</si>
  <si>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</si>
  <si>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</si>
  <si>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</si>
  <si>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</si>
  <si>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</si>
  <si>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</si>
  <si>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</si>
  <si>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</si>
  <si>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</si>
  <si>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</si>
  <si>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</si>
  <si>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</si>
  <si>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</si>
  <si>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</si>
  <si>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</si>
  <si>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</si>
  <si>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</si>
  <si>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</si>
  <si>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</si>
  <si>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</si>
  <si>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</si>
  <si>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</si>
  <si>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</si>
  <si>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</si>
  <si>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</si>
  <si>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</si>
  <si>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</si>
  <si>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</si>
  <si>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</si>
  <si>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</si>
  <si>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</si>
  <si>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</si>
  <si>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</si>
  <si>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</si>
  <si>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</si>
  <si>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</si>
  <si>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</si>
  <si>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</si>
  <si>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</si>
  <si>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</si>
  <si>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</si>
  <si>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</si>
  <si>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</si>
  <si>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</si>
  <si>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</si>
  <si>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</si>
  <si>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</si>
  <si>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</si>
  <si>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</si>
  <si>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</si>
  <si>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</si>
  <si>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</si>
  <si>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</si>
  <si>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</si>
  <si>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</si>
  <si>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</si>
  <si>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</si>
  <si>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</si>
  <si>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</si>
  <si>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</si>
  <si>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</si>
  <si>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</si>
  <si>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</si>
  <si>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</si>
  <si>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</si>
  <si>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</si>
  <si>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</si>
  <si>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</si>
  <si>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</si>
  <si>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</si>
  <si>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</si>
  <si>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</si>
  <si>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</si>
  <si>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</si>
  <si>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</si>
  <si>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</si>
  <si>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</si>
  <si>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</si>
  <si>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</si>
  <si>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</si>
  <si>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</si>
  <si>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</si>
  <si>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</si>
  <si>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</si>
  <si>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</si>
  <si>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</si>
  <si>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</si>
  <si>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</si>
  <si>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</si>
  <si>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</si>
  <si>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</si>
  <si>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</si>
  <si>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</si>
  <si>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</si>
  <si>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</si>
  <si>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</si>
  <si>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</si>
  <si>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</si>
  <si>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</si>
  <si>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</si>
  <si>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</si>
  <si>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</si>
  <si>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</si>
  <si>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</si>
  <si>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</si>
  <si>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</si>
  <si>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</si>
  <si>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</si>
  <si>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</si>
  <si>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</si>
  <si>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</si>
  <si>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</si>
  <si>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</si>
  <si>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</si>
  <si>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</si>
  <si>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</si>
  <si>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</si>
  <si>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</si>
  <si>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</si>
  <si>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</si>
  <si>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</si>
  <si>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</si>
  <si>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</si>
  <si>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</si>
  <si>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</si>
  <si>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</si>
  <si>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</si>
  <si>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</si>
  <si>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</si>
  <si>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</si>
  <si>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</si>
  <si>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</si>
  <si>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</si>
  <si>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</si>
  <si>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</si>
  <si>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</si>
  <si>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</si>
  <si>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</si>
  <si>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</si>
  <si>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</si>
  <si>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</si>
  <si>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</si>
  <si>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</si>
  <si>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</si>
  <si>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</si>
  <si>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</si>
  <si>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</si>
  <si>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</si>
  <si>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</si>
  <si>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</si>
  <si>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</si>
  <si>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</si>
  <si>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</si>
  <si>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</si>
  <si>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</si>
  <si>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</si>
  <si>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</si>
  <si>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</si>
  <si>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</si>
  <si>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</si>
  <si>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</si>
  <si>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</si>
  <si>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</si>
  <si>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</si>
  <si>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</si>
  <si>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</si>
  <si>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</si>
  <si>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</si>
  <si>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</si>
  <si>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</si>
  <si>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</si>
  <si>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</si>
  <si>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</si>
  <si>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</si>
  <si>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</si>
  <si>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</si>
  <si>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</si>
  <si>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</si>
  <si>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</si>
  <si>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</si>
  <si>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</si>
  <si>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</si>
  <si>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</si>
  <si>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</si>
  <si>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</si>
  <si>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</si>
  <si>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</si>
  <si>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</si>
  <si>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</si>
  <si>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</si>
  <si>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</si>
  <si>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</si>
  <si>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</si>
  <si>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</si>
  <si>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</si>
  <si>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</si>
  <si>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</si>
  <si>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</si>
  <si>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</si>
  <si>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</si>
  <si>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</si>
  <si>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</si>
  <si>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</si>
  <si>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</si>
  <si>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</si>
  <si>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</si>
  <si>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</si>
  <si>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</si>
  <si>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</si>
  <si>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</si>
  <si>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</si>
  <si>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</si>
  <si>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</si>
  <si>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</si>
  <si>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</si>
  <si>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</si>
  <si>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</si>
  <si>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</si>
  <si>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</si>
  <si>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</si>
  <si>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</si>
  <si>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</si>
  <si>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</si>
  <si>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</si>
  <si>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</si>
  <si>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</si>
  <si>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</si>
  <si>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</si>
  <si>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</si>
  <si>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</si>
  <si>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</si>
  <si>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</si>
  <si>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</si>
  <si>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</si>
  <si>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</si>
  <si>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</si>
  <si>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</si>
  <si>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</si>
  <si>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</si>
  <si>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</si>
  <si>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</si>
  <si>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</si>
  <si>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</si>
  <si>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</si>
  <si>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</si>
  <si>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</si>
  <si>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</si>
  <si>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</si>
  <si>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</si>
  <si>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</si>
  <si>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</si>
  <si>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</si>
  <si>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</si>
  <si>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</si>
  <si>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</si>
  <si>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</si>
  <si>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</si>
  <si>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</si>
  <si>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</si>
  <si>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</si>
  <si>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</si>
  <si>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</si>
  <si>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</si>
  <si>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</si>
  <si>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</si>
  <si>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</si>
  <si>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</si>
  <si>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</si>
  <si>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</si>
  <si>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</si>
  <si>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</si>
  <si>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</si>
  <si>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</si>
  <si>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</si>
  <si>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</si>
  <si>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</si>
  <si>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</si>
  <si>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</si>
  <si>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</si>
  <si>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</si>
  <si>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</si>
  <si>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</si>
  <si>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</si>
  <si>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</si>
  <si>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</si>
  <si>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</si>
  <si>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</si>
  <si>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</si>
  <si>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</si>
  <si>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</si>
  <si>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</si>
  <si>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</si>
  <si>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</si>
  <si>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</si>
  <si>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</si>
  <si>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</si>
  <si>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</si>
  <si>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</si>
  <si>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</si>
  <si>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</si>
  <si>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</si>
  <si>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</si>
  <si>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</si>
  <si>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</si>
  <si>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</si>
  <si>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</si>
  <si>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</si>
  <si>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</si>
  <si>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</si>
  <si>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</si>
  <si>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</si>
  <si>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</si>
  <si>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</si>
  <si>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</si>
  <si>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</si>
  <si>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</si>
  <si>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</si>
  <si>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</si>
  <si>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</si>
  <si>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</si>
  <si>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</si>
  <si>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</si>
  <si>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</si>
  <si>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</si>
  <si>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</si>
  <si>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</si>
  <si>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</si>
  <si>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</si>
  <si>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</si>
  <si>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</si>
  <si>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</si>
  <si>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</si>
  <si>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</si>
  <si>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</si>
  <si>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</si>
  <si>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</si>
  <si>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</si>
  <si>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</si>
  <si>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</si>
  <si>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</si>
  <si>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</si>
  <si>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</si>
  <si>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</si>
  <si>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</si>
  <si>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</si>
  <si>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</si>
  <si>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</si>
  <si>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</si>
  <si>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</si>
  <si>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</si>
  <si>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</si>
  <si>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</si>
  <si>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</si>
  <si>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</si>
  <si>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</si>
  <si>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</si>
  <si>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</si>
  <si>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</si>
  <si>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</si>
  <si>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</si>
  <si>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</si>
  <si>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</si>
  <si>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</si>
  <si>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</si>
  <si>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</si>
  <si>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</si>
  <si>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</si>
  <si>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</si>
  <si>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</si>
  <si>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</si>
  <si>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</si>
  <si>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</si>
  <si>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</si>
  <si>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</si>
  <si>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</si>
  <si>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</si>
  <si>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</si>
  <si>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</si>
  <si>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</si>
  <si>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</si>
  <si>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</si>
  <si>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</si>
  <si>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</si>
  <si>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</si>
  <si>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</si>
  <si>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</si>
  <si>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</si>
  <si>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</si>
  <si>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</si>
  <si>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</si>
  <si>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</si>
  <si>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</si>
  <si>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</si>
  <si>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</si>
  <si>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</si>
  <si>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</si>
  <si>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</si>
  <si>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</si>
  <si>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</si>
  <si>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</si>
  <si>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</si>
  <si>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</si>
  <si>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</si>
  <si>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</si>
  <si>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</si>
  <si>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</si>
  <si>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</si>
  <si>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</si>
  <si>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</si>
  <si>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</si>
  <si>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</si>
  <si>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</si>
  <si>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</si>
  <si>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</si>
  <si>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</si>
  <si>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</si>
  <si>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</si>
  <si>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</si>
  <si>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</si>
  <si>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</si>
  <si>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</si>
  <si>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</si>
  <si>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</si>
  <si>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</si>
  <si>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</si>
  <si>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</si>
  <si>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</si>
  <si>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</si>
  <si>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</si>
  <si>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</si>
  <si>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</si>
  <si>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</si>
  <si>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</si>
  <si>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</si>
  <si>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</si>
  <si>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</si>
  <si>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</si>
  <si>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</si>
  <si>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</si>
  <si>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</si>
  <si>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</si>
  <si>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</si>
  <si>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</si>
  <si>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</si>
  <si>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</si>
  <si>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</si>
  <si>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</si>
  <si>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</si>
  <si>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</si>
  <si>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</si>
  <si>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</si>
  <si>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</si>
  <si>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</si>
  <si>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</si>
  <si>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</si>
  <si>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</si>
  <si>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</si>
  <si>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</si>
  <si>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</si>
  <si>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</si>
  <si>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</si>
  <si>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</si>
  <si>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</si>
  <si>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</si>
  <si>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</si>
  <si>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</si>
  <si>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</si>
  <si>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</si>
  <si>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</si>
  <si>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</si>
  <si>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</si>
  <si>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</si>
  <si>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</si>
  <si>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</si>
  <si>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</si>
  <si>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</si>
  <si>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</si>
  <si>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</si>
  <si>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</si>
  <si>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</si>
  <si>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</si>
  <si>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</si>
  <si>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</si>
  <si>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</si>
  <si>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</si>
  <si>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</si>
  <si>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</si>
  <si>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</si>
  <si>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</si>
  <si>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</si>
  <si>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</si>
  <si>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</si>
  <si>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</si>
  <si>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</si>
  <si>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</si>
  <si>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</si>
  <si>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</si>
  <si>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</si>
  <si>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</si>
  <si>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</si>
  <si>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</si>
  <si>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</si>
  <si>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</si>
  <si>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</si>
  <si>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</si>
  <si>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</si>
  <si>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</si>
  <si>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</si>
  <si>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</si>
  <si>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</si>
  <si>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</si>
  <si>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</si>
  <si>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</si>
  <si>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</si>
  <si>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</si>
  <si>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</si>
  <si>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</si>
  <si>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</si>
  <si>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</si>
  <si>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</si>
  <si>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</si>
  <si>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</si>
  <si>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</si>
  <si>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</si>
  <si>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</si>
  <si>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</si>
  <si>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</si>
  <si>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</si>
  <si>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</si>
  <si>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</si>
  <si>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</si>
  <si>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</si>
  <si>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</si>
  <si>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</si>
  <si>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</si>
  <si>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</si>
  <si>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</si>
  <si>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</si>
  <si>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</si>
  <si>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</si>
  <si>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</si>
  <si>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</si>
  <si>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</si>
  <si>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</si>
  <si>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</si>
  <si>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</si>
  <si>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</si>
  <si>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</si>
  <si>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</si>
  <si>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</si>
  <si>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</si>
  <si>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</si>
  <si>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</si>
  <si>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</si>
  <si>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</si>
  <si>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</si>
  <si>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</si>
  <si>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</si>
  <si>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</si>
  <si>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</si>
  <si>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</si>
  <si>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</si>
  <si>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</si>
  <si>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</si>
  <si>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</si>
  <si>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</si>
  <si>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</si>
  <si>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</si>
  <si>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</si>
  <si>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</si>
  <si>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</si>
  <si>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</si>
  <si>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</si>
  <si>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</si>
  <si>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</si>
  <si>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</si>
  <si>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</si>
  <si>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</si>
  <si>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</si>
  <si>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</si>
  <si>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</si>
  <si>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</si>
  <si>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</si>
  <si>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</si>
  <si>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</si>
  <si>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</si>
  <si>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</si>
  <si>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</si>
  <si>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</si>
  <si>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</si>
  <si>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</si>
  <si>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</si>
  <si>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</si>
  <si>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</si>
  <si>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</si>
  <si>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</si>
  <si>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</si>
  <si>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</si>
  <si>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</si>
  <si>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</si>
  <si>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</si>
  <si>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</si>
  <si>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</si>
  <si>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</si>
  <si>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</si>
  <si>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</si>
  <si>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</si>
  <si>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</si>
  <si>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</si>
  <si>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</si>
  <si>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</si>
  <si>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</si>
  <si>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</si>
  <si>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</si>
  <si>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</si>
  <si>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</si>
  <si>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</si>
  <si>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</si>
  <si>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</si>
  <si>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</si>
  <si>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</si>
  <si>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</si>
  <si>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</si>
  <si>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</si>
  <si>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</si>
  <si>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</si>
  <si>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</si>
  <si>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</si>
  <si>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</si>
  <si>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</si>
  <si>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</si>
  <si>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</si>
  <si>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</si>
  <si>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</si>
  <si>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</si>
  <si>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</si>
  <si>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</si>
  <si>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</si>
  <si>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</si>
  <si>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</si>
  <si>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</si>
  <si>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</si>
  <si>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</si>
  <si>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</si>
  <si>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</si>
  <si>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</si>
  <si>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</si>
  <si>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</si>
  <si>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</si>
  <si>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</si>
  <si>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</si>
  <si>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</si>
  <si>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</si>
  <si>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</si>
  <si>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</si>
  <si>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</si>
  <si>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</si>
  <si>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</si>
  <si>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</si>
  <si>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</si>
  <si>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</si>
  <si>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</si>
  <si>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</si>
  <si>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</si>
  <si>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</si>
  <si>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</si>
  <si>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</si>
  <si>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</si>
  <si>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</si>
  <si>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</si>
  <si>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</si>
  <si>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</si>
  <si>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</si>
  <si>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</si>
  <si>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</si>
  <si>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</si>
  <si>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</si>
  <si>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</si>
  <si>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</si>
  <si>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</si>
  <si>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</si>
  <si>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</si>
  <si>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</si>
  <si>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</si>
  <si>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</si>
  <si>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</si>
  <si>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</si>
  <si>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</si>
  <si>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</si>
  <si>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</si>
  <si>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</si>
  <si>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</si>
  <si>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</si>
  <si>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</si>
  <si>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</si>
  <si>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</si>
  <si>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</si>
  <si>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</si>
  <si>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</si>
  <si>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</si>
  <si>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</si>
  <si>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</si>
  <si>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</si>
  <si>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</si>
  <si>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</si>
  <si>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</si>
  <si>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</si>
  <si>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</si>
  <si>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</si>
  <si>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</si>
  <si>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</si>
  <si>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</si>
  <si>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</si>
  <si>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</si>
  <si>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</si>
  <si>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</si>
  <si>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</si>
  <si>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</si>
  <si>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</si>
  <si>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</si>
  <si>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</si>
  <si>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</si>
  <si>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</si>
  <si>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</si>
  <si>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</si>
  <si>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</si>
  <si>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</si>
  <si>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</si>
  <si>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</si>
  <si>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</si>
  <si>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</si>
  <si>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Източна Газова Компания АД</t>
  </si>
  <si>
    <t>неконсолидиран</t>
  </si>
  <si>
    <t>Съставител: Мая Велкова</t>
  </si>
  <si>
    <t>Ръководител: Светослав Граменов</t>
  </si>
  <si>
    <t>Мая Велкова</t>
  </si>
  <si>
    <t>Светослав Граменов</t>
  </si>
  <si>
    <t>1. Газко ООД</t>
  </si>
  <si>
    <t>2. Газкоинженеринг ЕООД</t>
  </si>
  <si>
    <t>3.Газостанция Чайка ООД</t>
  </si>
  <si>
    <t>01.01.2012 - 30.06.2012</t>
  </si>
  <si>
    <t>Дата на съставяне: 25.07.2012</t>
  </si>
  <si>
    <t xml:space="preserve">Дата на съставяне:                 25.07.2012                      </t>
  </si>
  <si>
    <t xml:space="preserve">Дата  на съставяне: 25.07.2012                                                                                                                              </t>
  </si>
  <si>
    <t xml:space="preserve">Дата на съставяне: 25.07.2012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</si>
</sst>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80">
      <selection activeCell="G68" sqref="G6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860</v>
      </c>
      <c r="F3" s="217" t="s">
        <v>2</v>
      </c>
      <c r="G3" s="172"/>
      <c r="H3" s="461">
        <v>813159505</v>
      </c>
    </row>
    <row r="4" spans="1:8" ht="15">
      <c r="A4" s="580" t="s">
        <v>3</v>
      </c>
      <c r="B4" s="578"/>
      <c r="C4" s="578"/>
      <c r="D4" s="578"/>
      <c r="E4" s="504" t="s">
        <v>861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833</v>
      </c>
      <c r="D11" s="151">
        <v>833</v>
      </c>
      <c r="E11" s="237" t="s">
        <v>22</v>
      </c>
      <c r="F11" s="242" t="s">
        <v>23</v>
      </c>
      <c r="G11" s="152">
        <v>2123</v>
      </c>
      <c r="H11" s="152">
        <v>2123</v>
      </c>
    </row>
    <row r="12" spans="1:8" ht="15">
      <c r="A12" s="235" t="s">
        <v>24</v>
      </c>
      <c r="B12" s="241" t="s">
        <v>25</v>
      </c>
      <c r="C12" s="151">
        <v>1318</v>
      </c>
      <c r="D12" s="151">
        <v>1332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1261</v>
      </c>
      <c r="D13" s="151">
        <v>1318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272</v>
      </c>
      <c r="D15" s="151">
        <v>475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33</v>
      </c>
      <c r="D16" s="151">
        <v>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2123</v>
      </c>
      <c r="H17" s="154">
        <f>H11+H14+H15+H16</f>
        <v>2123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3717</v>
      </c>
      <c r="D19" s="155">
        <f>SUM(D11:D18)</f>
        <v>3993</v>
      </c>
      <c r="E19" s="237" t="s">
        <v>53</v>
      </c>
      <c r="F19" s="242" t="s">
        <v>54</v>
      </c>
      <c r="G19" s="152">
        <v>181</v>
      </c>
      <c r="H19" s="152">
        <v>181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1392</v>
      </c>
      <c r="H20" s="158">
        <v>1402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</v>
      </c>
      <c r="H21" s="156">
        <f>SUM(H22:H24)</f>
        <v>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4</v>
      </c>
      <c r="D23" s="151">
        <v>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</v>
      </c>
      <c r="D24" s="151">
        <v>19</v>
      </c>
      <c r="E24" s="237" t="s">
        <v>72</v>
      </c>
      <c r="F24" s="242" t="s">
        <v>73</v>
      </c>
      <c r="G24" s="152">
        <v>5</v>
      </c>
      <c r="H24" s="152">
        <v>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1578</v>
      </c>
      <c r="H25" s="154">
        <f>H19+H20+H21</f>
        <v>1588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24</v>
      </c>
      <c r="D26" s="151">
        <v>27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33</v>
      </c>
      <c r="D27" s="155">
        <f>SUM(D23:D26)</f>
        <v>51</v>
      </c>
      <c r="E27" s="253" t="s">
        <v>83</v>
      </c>
      <c r="F27" s="242" t="s">
        <v>84</v>
      </c>
      <c r="G27" s="154">
        <f>SUM(G28:G30)</f>
        <v>-2299</v>
      </c>
      <c r="H27" s="154">
        <f>SUM(H28:H30)</f>
        <v>-647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-2299</v>
      </c>
      <c r="H29" s="316">
        <v>-647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-425</v>
      </c>
      <c r="H32" s="316">
        <v>-1662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-2724</v>
      </c>
      <c r="H33" s="154">
        <f>H27+H31+H32</f>
        <v>-2309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12</v>
      </c>
      <c r="D34" s="155">
        <f>SUM(D35:D38)</f>
        <v>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</v>
      </c>
      <c r="D35" s="151">
        <v>12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977</v>
      </c>
      <c r="H36" s="154">
        <f>H25+H17+H33</f>
        <v>1402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48</v>
      </c>
      <c r="H44" s="152">
        <v>69</v>
      </c>
    </row>
    <row r="45" spans="1:15" ht="15">
      <c r="A45" s="235" t="s">
        <v>136</v>
      </c>
      <c r="B45" s="249" t="s">
        <v>137</v>
      </c>
      <c r="C45" s="155">
        <f>C34+C39+C44</f>
        <v>12</v>
      </c>
      <c r="D45" s="155">
        <f>D34+D39+D44</f>
        <v>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48</v>
      </c>
      <c r="H49" s="154">
        <f>SUM(H43:H48)</f>
        <v>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315</v>
      </c>
      <c r="D54" s="151">
        <v>315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4077</v>
      </c>
      <c r="D55" s="155">
        <f>D19+D20+D21+D27+D32+D45+D51+D53+D54</f>
        <v>4371</v>
      </c>
      <c r="E55" s="237" t="s">
        <v>172</v>
      </c>
      <c r="F55" s="261" t="s">
        <v>173</v>
      </c>
      <c r="G55" s="154">
        <f>G49+G51+G52+G53+G54</f>
        <v>48</v>
      </c>
      <c r="H55" s="154">
        <f>H49+H51+H52+H53+H54</f>
        <v>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2950</v>
      </c>
      <c r="H59" s="152">
        <v>2986</v>
      </c>
      <c r="M59" s="157"/>
    </row>
    <row r="60" spans="1:8" ht="15">
      <c r="A60" s="235" t="s">
        <v>183</v>
      </c>
      <c r="B60" s="241" t="s">
        <v>184</v>
      </c>
      <c r="C60" s="151">
        <v>86</v>
      </c>
      <c r="D60" s="151">
        <v>170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</v>
      </c>
      <c r="D61" s="151">
        <v>4</v>
      </c>
      <c r="E61" s="243" t="s">
        <v>189</v>
      </c>
      <c r="F61" s="272" t="s">
        <v>190</v>
      </c>
      <c r="G61" s="154">
        <f>SUM(G62:G68)</f>
        <v>69</v>
      </c>
      <c r="H61" s="154">
        <f>SUM(H62:H68)</f>
        <v>120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</v>
      </c>
      <c r="H62" s="152">
        <v>20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90</v>
      </c>
      <c r="D64" s="155">
        <f>SUM(D58:D63)</f>
        <v>174</v>
      </c>
      <c r="E64" s="237" t="s">
        <v>200</v>
      </c>
      <c r="F64" s="242" t="s">
        <v>201</v>
      </c>
      <c r="G64" s="152">
        <v>28</v>
      </c>
      <c r="H64" s="152">
        <v>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</v>
      </c>
      <c r="H66" s="152">
        <v>28</v>
      </c>
    </row>
    <row r="67" spans="1:8" ht="15">
      <c r="A67" s="235" t="s">
        <v>207</v>
      </c>
      <c r="B67" s="241" t="s">
        <v>208</v>
      </c>
      <c r="C67" s="151">
        <v>1</v>
      </c>
      <c r="D67" s="151">
        <v>5</v>
      </c>
      <c r="E67" s="237" t="s">
        <v>209</v>
      </c>
      <c r="F67" s="242" t="s">
        <v>210</v>
      </c>
      <c r="G67" s="152"/>
      <c r="H67" s="152">
        <v>7</v>
      </c>
    </row>
    <row r="68" spans="1:8" ht="15">
      <c r="A68" s="235" t="s">
        <v>211</v>
      </c>
      <c r="B68" s="241" t="s">
        <v>212</v>
      </c>
      <c r="C68" s="151">
        <v>16</v>
      </c>
      <c r="D68" s="151">
        <v>30</v>
      </c>
      <c r="E68" s="237" t="s">
        <v>213</v>
      </c>
      <c r="F68" s="242" t="s">
        <v>214</v>
      </c>
      <c r="G68" s="152">
        <v>7</v>
      </c>
      <c r="H68" s="152">
        <v>20</v>
      </c>
    </row>
    <row r="69" spans="1:8" ht="15">
      <c r="A69" s="235" t="s">
        <v>215</v>
      </c>
      <c r="B69" s="241" t="s">
        <v>216</v>
      </c>
      <c r="C69" s="151"/>
      <c r="D69" s="151">
        <v>5</v>
      </c>
      <c r="E69" s="251" t="s">
        <v>78</v>
      </c>
      <c r="F69" s="242" t="s">
        <v>217</v>
      </c>
      <c r="G69" s="152">
        <v>184</v>
      </c>
      <c r="H69" s="152">
        <v>91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3203</v>
      </c>
      <c r="H71" s="161">
        <f>H59+H60+H61+H69+H70</f>
        <v>3197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32</v>
      </c>
      <c r="D72" s="151">
        <v>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59</v>
      </c>
      <c r="D75" s="155">
        <f>SUM(D67:D74)</f>
        <v>80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3203</v>
      </c>
      <c r="H79" s="162">
        <f>H71+H74+H75+H76</f>
        <v>3197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32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151</v>
      </c>
      <c r="D93" s="155">
        <f>D64+D75+D84+D91+D92</f>
        <v>297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4228</v>
      </c>
      <c r="D94" s="164">
        <f>D93+D55</f>
        <v>4668</v>
      </c>
      <c r="E94" s="449" t="s">
        <v>270</v>
      </c>
      <c r="F94" s="289" t="s">
        <v>271</v>
      </c>
      <c r="G94" s="165">
        <f>G36+G39+G55+G79</f>
        <v>4228</v>
      </c>
      <c r="H94" s="165">
        <f>H36+H39+H55+H79</f>
        <v>4668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76" t="s">
        <v>862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863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D17" sqref="D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Източна Газова Компания АД</v>
      </c>
      <c r="C2" s="585"/>
      <c r="D2" s="585"/>
      <c r="E2" s="585"/>
      <c r="F2" s="587" t="s">
        <v>2</v>
      </c>
      <c r="G2" s="587"/>
      <c r="H2" s="526">
        <f>'справка №1-БАЛАНС'!H3</f>
        <v>813159505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01.01.2012 - 30.06.2012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118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30</v>
      </c>
      <c r="D10" s="46">
        <v>90</v>
      </c>
      <c r="E10" s="298" t="s">
        <v>288</v>
      </c>
      <c r="F10" s="549" t="s">
        <v>289</v>
      </c>
      <c r="G10" s="550">
        <v>86</v>
      </c>
      <c r="H10" s="550">
        <v>1298</v>
      </c>
    </row>
    <row r="11" spans="1:8" ht="12">
      <c r="A11" s="298" t="s">
        <v>290</v>
      </c>
      <c r="B11" s="299" t="s">
        <v>291</v>
      </c>
      <c r="C11" s="46">
        <v>102</v>
      </c>
      <c r="D11" s="46">
        <v>86</v>
      </c>
      <c r="E11" s="300" t="s">
        <v>292</v>
      </c>
      <c r="F11" s="549" t="s">
        <v>293</v>
      </c>
      <c r="G11" s="550">
        <v>2</v>
      </c>
      <c r="H11" s="550">
        <v>32</v>
      </c>
    </row>
    <row r="12" spans="1:8" ht="12">
      <c r="A12" s="298" t="s">
        <v>294</v>
      </c>
      <c r="B12" s="299" t="s">
        <v>295</v>
      </c>
      <c r="C12" s="46">
        <v>33</v>
      </c>
      <c r="D12" s="46">
        <v>94</v>
      </c>
      <c r="E12" s="300" t="s">
        <v>78</v>
      </c>
      <c r="F12" s="549" t="s">
        <v>296</v>
      </c>
      <c r="G12" s="550">
        <v>24</v>
      </c>
      <c r="H12" s="550">
        <v>12</v>
      </c>
    </row>
    <row r="13" spans="1:18" ht="12">
      <c r="A13" s="298" t="s">
        <v>297</v>
      </c>
      <c r="B13" s="299" t="s">
        <v>298</v>
      </c>
      <c r="C13" s="46">
        <v>12</v>
      </c>
      <c r="D13" s="46">
        <v>72</v>
      </c>
      <c r="E13" s="301" t="s">
        <v>51</v>
      </c>
      <c r="F13" s="551" t="s">
        <v>299</v>
      </c>
      <c r="G13" s="548">
        <f>SUM(G9:G12)</f>
        <v>112</v>
      </c>
      <c r="H13" s="548">
        <f>SUM(H9:H12)</f>
        <v>1342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77</v>
      </c>
      <c r="D14" s="46">
        <v>1028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>
        <v>-3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155</v>
      </c>
      <c r="D16" s="47">
        <v>268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414</v>
      </c>
      <c r="D19" s="49">
        <f>SUM(D9:D15)+D16</f>
        <v>1753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126</v>
      </c>
      <c r="D22" s="46">
        <v>145</v>
      </c>
      <c r="E22" s="304" t="s">
        <v>325</v>
      </c>
      <c r="F22" s="552" t="s">
        <v>326</v>
      </c>
      <c r="G22" s="550">
        <v>1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126</v>
      </c>
      <c r="D26" s="49">
        <f>SUM(D22:D25)</f>
        <v>145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540</v>
      </c>
      <c r="D28" s="50">
        <f>D26+D19</f>
        <v>1898</v>
      </c>
      <c r="E28" s="127" t="s">
        <v>338</v>
      </c>
      <c r="F28" s="554" t="s">
        <v>339</v>
      </c>
      <c r="G28" s="548">
        <f>G13+G15+G24</f>
        <v>113</v>
      </c>
      <c r="H28" s="548">
        <f>H13+H15+H24</f>
        <v>1342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427</v>
      </c>
      <c r="H30" s="53">
        <f>IF((D28-H28)&gt;0,D28-H28,0)</f>
        <v>556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540</v>
      </c>
      <c r="D33" s="49">
        <f>D28-D31+D32</f>
        <v>1898</v>
      </c>
      <c r="E33" s="127" t="s">
        <v>352</v>
      </c>
      <c r="F33" s="554" t="s">
        <v>353</v>
      </c>
      <c r="G33" s="53">
        <f>G32-G31+G28</f>
        <v>113</v>
      </c>
      <c r="H33" s="53">
        <f>H32-H31+H28</f>
        <v>1342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427</v>
      </c>
      <c r="H34" s="548">
        <f>IF((D33-H33)&gt;0,D33-H33,0)</f>
        <v>556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427</v>
      </c>
      <c r="H39" s="559">
        <f>IF(H34&gt;0,IF(D35+H34&lt;0,0,D35+H34),IF(D34-D35&lt;0,D35-D34,0))</f>
        <v>556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427</v>
      </c>
      <c r="H41" s="52">
        <f>IF(D39=0,IF(H39-H40&gt;0,H39-H40+D40,0),IF(D39-D40&lt;0,D40-D39+H40,0))</f>
        <v>556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540</v>
      </c>
      <c r="D42" s="53">
        <f>D33+D35+D39</f>
        <v>1898</v>
      </c>
      <c r="E42" s="128" t="s">
        <v>379</v>
      </c>
      <c r="F42" s="129" t="s">
        <v>380</v>
      </c>
      <c r="G42" s="53">
        <f>G39+G33</f>
        <v>540</v>
      </c>
      <c r="H42" s="53">
        <f>H39+H33</f>
        <v>1898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41115</v>
      </c>
      <c r="C48" s="427" t="s">
        <v>381</v>
      </c>
      <c r="D48" s="579" t="s">
        <v>864</v>
      </c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865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4" sqref="C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Източна Газова Компания АД</v>
      </c>
      <c r="C4" s="541" t="s">
        <v>2</v>
      </c>
      <c r="D4" s="541">
        <f>'справка №1-БАЛАНС'!H3</f>
        <v>813159505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01.01.2012 - 30.06.2012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133</v>
      </c>
      <c r="D10" s="54">
        <v>1650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-69</v>
      </c>
      <c r="D11" s="54">
        <v>-1230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-56</v>
      </c>
      <c r="D13" s="54">
        <v>-171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-19</v>
      </c>
      <c r="D19" s="54">
        <v>-52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</v>
      </c>
      <c r="D20" s="55">
        <f>SUM(D10:D19)</f>
        <v>197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</v>
      </c>
      <c r="D36" s="54">
        <v>99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-30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-120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>
        <v>-14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</v>
      </c>
      <c r="D42" s="55">
        <f>SUM(D34:D41)</f>
        <v>-65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</v>
      </c>
      <c r="D43" s="55">
        <f>D42+D32+D20</f>
        <v>107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</v>
      </c>
      <c r="D44" s="132">
        <v>75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182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864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865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D44" sqref="D4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Източна Газова Компания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813159505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01.01.2012 - 30.06.2012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2123</v>
      </c>
      <c r="D11" s="58">
        <f>'справка №1-БАЛАНС'!H19</f>
        <v>181</v>
      </c>
      <c r="E11" s="58">
        <f>'справка №1-БАЛАНС'!H20</f>
        <v>1402</v>
      </c>
      <c r="F11" s="58">
        <f>'справка №1-БАЛАНС'!H22</f>
        <v>0</v>
      </c>
      <c r="G11" s="58">
        <f>'справка №1-БАЛАНС'!H23</f>
        <v>0</v>
      </c>
      <c r="H11" s="60">
        <v>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-2309</v>
      </c>
      <c r="K11" s="60"/>
      <c r="L11" s="344">
        <f>SUM(C11:K11)</f>
        <v>1402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2123</v>
      </c>
      <c r="D15" s="61">
        <f aca="true" t="shared" si="2" ref="D15:M15">D11+D12</f>
        <v>181</v>
      </c>
      <c r="E15" s="61">
        <f t="shared" si="2"/>
        <v>1402</v>
      </c>
      <c r="F15" s="61">
        <f t="shared" si="2"/>
        <v>0</v>
      </c>
      <c r="G15" s="61">
        <f t="shared" si="2"/>
        <v>0</v>
      </c>
      <c r="H15" s="61">
        <f t="shared" si="2"/>
        <v>5</v>
      </c>
      <c r="I15" s="61">
        <f t="shared" si="2"/>
        <v>0</v>
      </c>
      <c r="J15" s="61">
        <f t="shared" si="2"/>
        <v>-2309</v>
      </c>
      <c r="K15" s="61">
        <f t="shared" si="2"/>
        <v>0</v>
      </c>
      <c r="L15" s="344">
        <f t="shared" si="1"/>
        <v>1402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-425</v>
      </c>
      <c r="K16" s="60"/>
      <c r="L16" s="344">
        <f t="shared" si="1"/>
        <v>-425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2123</v>
      </c>
      <c r="D29" s="59">
        <f aca="true" t="shared" si="6" ref="D29:M29">D17+D20+D21+D24+D28+D27+D15+D16</f>
        <v>181</v>
      </c>
      <c r="E29" s="59">
        <f t="shared" si="6"/>
        <v>1402</v>
      </c>
      <c r="F29" s="59">
        <f t="shared" si="6"/>
        <v>0</v>
      </c>
      <c r="G29" s="59">
        <f t="shared" si="6"/>
        <v>0</v>
      </c>
      <c r="H29" s="59">
        <f t="shared" si="6"/>
        <v>5</v>
      </c>
      <c r="I29" s="59">
        <f t="shared" si="6"/>
        <v>0</v>
      </c>
      <c r="J29" s="59">
        <f t="shared" si="6"/>
        <v>-2734</v>
      </c>
      <c r="K29" s="59">
        <f t="shared" si="6"/>
        <v>0</v>
      </c>
      <c r="L29" s="344">
        <f t="shared" si="1"/>
        <v>977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2123</v>
      </c>
      <c r="D32" s="59">
        <f t="shared" si="7"/>
        <v>181</v>
      </c>
      <c r="E32" s="59">
        <f t="shared" si="7"/>
        <v>1402</v>
      </c>
      <c r="F32" s="59">
        <f t="shared" si="7"/>
        <v>0</v>
      </c>
      <c r="G32" s="59">
        <f t="shared" si="7"/>
        <v>0</v>
      </c>
      <c r="H32" s="59">
        <f t="shared" si="7"/>
        <v>5</v>
      </c>
      <c r="I32" s="59">
        <f t="shared" si="7"/>
        <v>0</v>
      </c>
      <c r="J32" s="59">
        <f t="shared" si="7"/>
        <v>-2734</v>
      </c>
      <c r="K32" s="59">
        <f t="shared" si="7"/>
        <v>0</v>
      </c>
      <c r="L32" s="344">
        <f t="shared" si="1"/>
        <v>977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381</v>
      </c>
      <c r="E38" s="591"/>
      <c r="F38" s="591" t="s">
        <v>864</v>
      </c>
      <c r="G38" s="591"/>
      <c r="H38" s="591"/>
      <c r="I38" s="591"/>
      <c r="J38" s="15" t="s">
        <v>854</v>
      </c>
      <c r="K38" s="15"/>
      <c r="L38" s="591" t="s">
        <v>865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I36" sqref="I3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Източна Газова Компания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813159505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01.01.2012 - 30.06.2012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7" t="s">
        <v>528</v>
      </c>
      <c r="R5" s="597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8"/>
      <c r="R6" s="59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833</v>
      </c>
      <c r="E9" s="189"/>
      <c r="F9" s="189"/>
      <c r="G9" s="74">
        <f>D9+E9-F9</f>
        <v>833</v>
      </c>
      <c r="H9" s="65"/>
      <c r="I9" s="65"/>
      <c r="J9" s="74">
        <f>G9+H9-I9</f>
        <v>833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1479</v>
      </c>
      <c r="E10" s="189"/>
      <c r="F10" s="189"/>
      <c r="G10" s="74">
        <f aca="true" t="shared" si="2" ref="G10:G39">D10+E10-F10</f>
        <v>1479</v>
      </c>
      <c r="H10" s="65"/>
      <c r="I10" s="65"/>
      <c r="J10" s="74">
        <f aca="true" t="shared" si="3" ref="J10:J39">G10+H10-I10</f>
        <v>1479</v>
      </c>
      <c r="K10" s="65">
        <v>147</v>
      </c>
      <c r="L10" s="65">
        <v>14</v>
      </c>
      <c r="M10" s="65"/>
      <c r="N10" s="74">
        <f aca="true" t="shared" si="4" ref="N10:N39">K10+L10-M10</f>
        <v>161</v>
      </c>
      <c r="O10" s="65"/>
      <c r="P10" s="65"/>
      <c r="Q10" s="74">
        <f t="shared" si="0"/>
        <v>161</v>
      </c>
      <c r="R10" s="74">
        <f t="shared" si="1"/>
        <v>1318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1622</v>
      </c>
      <c r="E11" s="189">
        <v>3</v>
      </c>
      <c r="F11" s="189">
        <v>19</v>
      </c>
      <c r="G11" s="74">
        <f t="shared" si="2"/>
        <v>1606</v>
      </c>
      <c r="H11" s="65"/>
      <c r="I11" s="65"/>
      <c r="J11" s="74">
        <f t="shared" si="3"/>
        <v>1606</v>
      </c>
      <c r="K11" s="65">
        <v>305</v>
      </c>
      <c r="L11" s="65">
        <v>50</v>
      </c>
      <c r="M11" s="65">
        <v>10</v>
      </c>
      <c r="N11" s="74">
        <f t="shared" si="4"/>
        <v>345</v>
      </c>
      <c r="O11" s="65"/>
      <c r="P11" s="65"/>
      <c r="Q11" s="74">
        <f t="shared" si="0"/>
        <v>345</v>
      </c>
      <c r="R11" s="74">
        <f t="shared" si="1"/>
        <v>1261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678</v>
      </c>
      <c r="E13" s="189"/>
      <c r="F13" s="189">
        <v>257</v>
      </c>
      <c r="G13" s="74">
        <f t="shared" si="2"/>
        <v>421</v>
      </c>
      <c r="H13" s="65"/>
      <c r="I13" s="65"/>
      <c r="J13" s="74">
        <f t="shared" si="3"/>
        <v>421</v>
      </c>
      <c r="K13" s="65">
        <v>202</v>
      </c>
      <c r="L13" s="65">
        <v>18</v>
      </c>
      <c r="M13" s="65">
        <v>71</v>
      </c>
      <c r="N13" s="74">
        <f t="shared" si="4"/>
        <v>149</v>
      </c>
      <c r="O13" s="65"/>
      <c r="P13" s="65"/>
      <c r="Q13" s="74">
        <f t="shared" si="0"/>
        <v>149</v>
      </c>
      <c r="R13" s="74">
        <f t="shared" si="1"/>
        <v>272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46</v>
      </c>
      <c r="E14" s="189"/>
      <c r="F14" s="189"/>
      <c r="G14" s="74">
        <f t="shared" si="2"/>
        <v>46</v>
      </c>
      <c r="H14" s="65"/>
      <c r="I14" s="65"/>
      <c r="J14" s="74">
        <f t="shared" si="3"/>
        <v>46</v>
      </c>
      <c r="K14" s="65">
        <v>12</v>
      </c>
      <c r="L14" s="65">
        <v>1</v>
      </c>
      <c r="M14" s="65"/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4658</v>
      </c>
      <c r="E17" s="194">
        <f>SUM(E9:E16)</f>
        <v>3</v>
      </c>
      <c r="F17" s="194">
        <f>SUM(F9:F16)</f>
        <v>276</v>
      </c>
      <c r="G17" s="74">
        <f t="shared" si="2"/>
        <v>4385</v>
      </c>
      <c r="H17" s="75">
        <f>SUM(H9:H16)</f>
        <v>0</v>
      </c>
      <c r="I17" s="75">
        <f>SUM(I9:I16)</f>
        <v>0</v>
      </c>
      <c r="J17" s="74">
        <f t="shared" si="3"/>
        <v>4385</v>
      </c>
      <c r="K17" s="75">
        <f>SUM(K9:K16)</f>
        <v>666</v>
      </c>
      <c r="L17" s="75">
        <f>SUM(L9:L16)</f>
        <v>83</v>
      </c>
      <c r="M17" s="75">
        <f>SUM(M9:M16)</f>
        <v>81</v>
      </c>
      <c r="N17" s="74">
        <f t="shared" si="4"/>
        <v>668</v>
      </c>
      <c r="O17" s="75">
        <f>SUM(O9:O16)</f>
        <v>0</v>
      </c>
      <c r="P17" s="75">
        <f>SUM(P9:P16)</f>
        <v>0</v>
      </c>
      <c r="Q17" s="74">
        <f t="shared" si="5"/>
        <v>668</v>
      </c>
      <c r="R17" s="74">
        <f t="shared" si="6"/>
        <v>3717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11</v>
      </c>
      <c r="E21" s="189"/>
      <c r="F21" s="189"/>
      <c r="G21" s="74">
        <f t="shared" si="2"/>
        <v>11</v>
      </c>
      <c r="H21" s="65"/>
      <c r="I21" s="65"/>
      <c r="J21" s="74">
        <f t="shared" si="3"/>
        <v>11</v>
      </c>
      <c r="K21" s="65">
        <v>6</v>
      </c>
      <c r="L21" s="65">
        <v>1</v>
      </c>
      <c r="M21" s="65"/>
      <c r="N21" s="74">
        <f t="shared" si="4"/>
        <v>7</v>
      </c>
      <c r="O21" s="65"/>
      <c r="P21" s="65"/>
      <c r="Q21" s="74">
        <f t="shared" si="5"/>
        <v>7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155</v>
      </c>
      <c r="E22" s="189"/>
      <c r="F22" s="189"/>
      <c r="G22" s="74">
        <f t="shared" si="2"/>
        <v>155</v>
      </c>
      <c r="H22" s="65"/>
      <c r="I22" s="65"/>
      <c r="J22" s="74">
        <f t="shared" si="3"/>
        <v>155</v>
      </c>
      <c r="K22" s="65">
        <v>136</v>
      </c>
      <c r="L22" s="65">
        <v>14</v>
      </c>
      <c r="M22" s="65"/>
      <c r="N22" s="74">
        <f t="shared" si="4"/>
        <v>150</v>
      </c>
      <c r="O22" s="65"/>
      <c r="P22" s="65"/>
      <c r="Q22" s="74">
        <f t="shared" si="5"/>
        <v>150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55</v>
      </c>
      <c r="E24" s="189"/>
      <c r="F24" s="189"/>
      <c r="G24" s="74">
        <f t="shared" si="2"/>
        <v>55</v>
      </c>
      <c r="H24" s="65"/>
      <c r="I24" s="65"/>
      <c r="J24" s="74">
        <f t="shared" si="3"/>
        <v>55</v>
      </c>
      <c r="K24" s="65">
        <v>28</v>
      </c>
      <c r="L24" s="65">
        <v>3</v>
      </c>
      <c r="M24" s="65"/>
      <c r="N24" s="74">
        <f t="shared" si="4"/>
        <v>31</v>
      </c>
      <c r="O24" s="65"/>
      <c r="P24" s="65"/>
      <c r="Q24" s="74">
        <f t="shared" si="5"/>
        <v>31</v>
      </c>
      <c r="R24" s="74">
        <f t="shared" si="6"/>
        <v>24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221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221</v>
      </c>
      <c r="H25" s="66">
        <f t="shared" si="7"/>
        <v>0</v>
      </c>
      <c r="I25" s="66">
        <f t="shared" si="7"/>
        <v>0</v>
      </c>
      <c r="J25" s="67">
        <f t="shared" si="3"/>
        <v>221</v>
      </c>
      <c r="K25" s="66">
        <f t="shared" si="7"/>
        <v>170</v>
      </c>
      <c r="L25" s="66">
        <f t="shared" si="7"/>
        <v>18</v>
      </c>
      <c r="M25" s="66">
        <f t="shared" si="7"/>
        <v>0</v>
      </c>
      <c r="N25" s="67">
        <f t="shared" si="4"/>
        <v>188</v>
      </c>
      <c r="O25" s="66">
        <f t="shared" si="7"/>
        <v>0</v>
      </c>
      <c r="P25" s="66">
        <f t="shared" si="7"/>
        <v>0</v>
      </c>
      <c r="Q25" s="67">
        <f t="shared" si="5"/>
        <v>188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12</v>
      </c>
      <c r="H27" s="70">
        <f t="shared" si="8"/>
        <v>0</v>
      </c>
      <c r="I27" s="70">
        <f t="shared" si="8"/>
        <v>0</v>
      </c>
      <c r="J27" s="71">
        <f t="shared" si="3"/>
        <v>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12</v>
      </c>
      <c r="E28" s="189"/>
      <c r="F28" s="189"/>
      <c r="G28" s="74">
        <f t="shared" si="2"/>
        <v>12</v>
      </c>
      <c r="H28" s="65"/>
      <c r="I28" s="65"/>
      <c r="J28" s="74">
        <f t="shared" si="3"/>
        <v>12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315</v>
      </c>
      <c r="E37" s="189"/>
      <c r="F37" s="189"/>
      <c r="G37" s="74">
        <f t="shared" si="2"/>
        <v>315</v>
      </c>
      <c r="H37" s="72"/>
      <c r="I37" s="72"/>
      <c r="J37" s="74">
        <f t="shared" si="3"/>
        <v>315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315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327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327</v>
      </c>
      <c r="H38" s="75">
        <f t="shared" si="12"/>
        <v>0</v>
      </c>
      <c r="I38" s="75">
        <f t="shared" si="12"/>
        <v>0</v>
      </c>
      <c r="J38" s="74">
        <f t="shared" si="3"/>
        <v>327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5206</v>
      </c>
      <c r="E40" s="438">
        <f>E17+E18+E19+E25+E38+E39</f>
        <v>3</v>
      </c>
      <c r="F40" s="438">
        <f aca="true" t="shared" si="13" ref="F40:R40">F17+F18+F19+F25+F38+F39</f>
        <v>276</v>
      </c>
      <c r="G40" s="438">
        <f t="shared" si="13"/>
        <v>4933</v>
      </c>
      <c r="H40" s="438">
        <f t="shared" si="13"/>
        <v>0</v>
      </c>
      <c r="I40" s="438">
        <f t="shared" si="13"/>
        <v>0</v>
      </c>
      <c r="J40" s="438">
        <f t="shared" si="13"/>
        <v>4933</v>
      </c>
      <c r="K40" s="438">
        <f t="shared" si="13"/>
        <v>836</v>
      </c>
      <c r="L40" s="438">
        <f t="shared" si="13"/>
        <v>101</v>
      </c>
      <c r="M40" s="438">
        <f t="shared" si="13"/>
        <v>81</v>
      </c>
      <c r="N40" s="438">
        <f t="shared" si="13"/>
        <v>856</v>
      </c>
      <c r="O40" s="438">
        <f t="shared" si="13"/>
        <v>0</v>
      </c>
      <c r="P40" s="438">
        <f t="shared" si="13"/>
        <v>0</v>
      </c>
      <c r="Q40" s="438">
        <f t="shared" si="13"/>
        <v>856</v>
      </c>
      <c r="R40" s="438">
        <f t="shared" si="13"/>
        <v>4077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49"/>
      <c r="I44" s="356"/>
      <c r="J44" s="356" t="s">
        <v>607</v>
      </c>
      <c r="K44" s="600" t="s">
        <v>864</v>
      </c>
      <c r="L44" s="600"/>
      <c r="M44" s="600"/>
      <c r="N44" s="600"/>
      <c r="O44" s="601" t="s">
        <v>863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4">
      <selection activeCell="D84" sqref="D8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Източна Газова Компания АД</v>
      </c>
      <c r="C3" s="620"/>
      <c r="D3" s="526" t="s">
        <v>2</v>
      </c>
      <c r="E3" s="107">
        <f>'справка №1-БАЛАНС'!H3</f>
        <v>813159505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01.01.2012 - 30.06.2012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315</v>
      </c>
      <c r="D21" s="108"/>
      <c r="E21" s="120">
        <f t="shared" si="0"/>
        <v>315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16</v>
      </c>
      <c r="D28" s="108">
        <v>16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32</v>
      </c>
      <c r="D33" s="105">
        <f>SUM(D34:D37)</f>
        <v>32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32</v>
      </c>
      <c r="D34" s="108">
        <v>32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59</v>
      </c>
      <c r="D43" s="104">
        <f>D24+D28+D29+D31+D30+D32+D33+D38</f>
        <v>59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374</v>
      </c>
      <c r="D44" s="103">
        <f>D43+D21+D19+D9</f>
        <v>59</v>
      </c>
      <c r="E44" s="118">
        <f>E43+E21+E19+E9</f>
        <v>315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48</v>
      </c>
      <c r="D56" s="103">
        <f>D57+D59</f>
        <v>0</v>
      </c>
      <c r="E56" s="119">
        <f t="shared" si="1"/>
        <v>48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>
        <v>48</v>
      </c>
      <c r="D59" s="108"/>
      <c r="E59" s="119">
        <f t="shared" si="1"/>
        <v>48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48</v>
      </c>
      <c r="D66" s="103">
        <f>D52+D56+D61+D62+D63+D64</f>
        <v>0</v>
      </c>
      <c r="E66" s="119">
        <f t="shared" si="1"/>
        <v>48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2950</v>
      </c>
      <c r="D80" s="103">
        <f>SUM(D81:D84)</f>
        <v>2950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>
        <v>2950</v>
      </c>
      <c r="D82" s="108">
        <v>2950</v>
      </c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60</v>
      </c>
      <c r="D85" s="104">
        <f>SUM(D86:D90)+D94</f>
        <v>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28</v>
      </c>
      <c r="D87" s="108">
        <v>28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25</v>
      </c>
      <c r="D89" s="108">
        <v>25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7</v>
      </c>
      <c r="D92" s="108">
        <v>7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193</v>
      </c>
      <c r="D95" s="108">
        <v>193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3203</v>
      </c>
      <c r="D96" s="104">
        <f>D85+D80+D75+D71+D95</f>
        <v>3203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3251</v>
      </c>
      <c r="D97" s="104">
        <f>D96+D68+D66</f>
        <v>3203</v>
      </c>
      <c r="E97" s="104">
        <f>E96+E68+E66</f>
        <v>48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862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D37" sqref="D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Източна Газова Компания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813159505</v>
      </c>
    </row>
    <row r="5" spans="1:9" ht="15">
      <c r="A5" s="501" t="s">
        <v>5</v>
      </c>
      <c r="B5" s="622" t="str">
        <f>'справка №1-БАЛАНС'!E5</f>
        <v>01.01.2012 - 30.06.2012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818</v>
      </c>
      <c r="E30" s="623" t="s">
        <v>864</v>
      </c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5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Източна Газова Компания АД</v>
      </c>
      <c r="C5" s="628"/>
      <c r="D5" s="628"/>
      <c r="E5" s="570" t="s">
        <v>2</v>
      </c>
      <c r="F5" s="451">
        <f>'справка №1-БАЛАНС'!H3</f>
        <v>813159505</v>
      </c>
    </row>
    <row r="6" spans="1:13" ht="15" customHeight="1">
      <c r="A6" s="27" t="s">
        <v>821</v>
      </c>
      <c r="B6" s="629" t="str">
        <f>'справка №1-БАЛАНС'!E5</f>
        <v>01.01.2012 - 30.06.2012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4500</v>
      </c>
      <c r="D12" s="441"/>
      <c r="E12" s="441"/>
      <c r="F12" s="443">
        <f>C12-E12</f>
        <v>4500</v>
      </c>
    </row>
    <row r="13" spans="1:6" ht="12.75">
      <c r="A13" s="36" t="s">
        <v>867</v>
      </c>
      <c r="B13" s="37"/>
      <c r="C13" s="441">
        <v>5000</v>
      </c>
      <c r="D13" s="441"/>
      <c r="E13" s="441"/>
      <c r="F13" s="443">
        <f aca="true" t="shared" si="0" ref="F13:F26">C13-E13</f>
        <v>5000</v>
      </c>
    </row>
    <row r="14" spans="1:6" ht="12.75">
      <c r="A14" s="36" t="s">
        <v>868</v>
      </c>
      <c r="B14" s="37"/>
      <c r="C14" s="441">
        <v>2500</v>
      </c>
      <c r="D14" s="441"/>
      <c r="E14" s="441"/>
      <c r="F14" s="443">
        <f t="shared" si="0"/>
        <v>2500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12000</v>
      </c>
      <c r="D27" s="429"/>
      <c r="E27" s="429">
        <f>SUM(E12:E26)</f>
        <v>0</v>
      </c>
      <c r="F27" s="442">
        <f>SUM(F12:F26)</f>
        <v>12000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12000</v>
      </c>
      <c r="D79" s="429"/>
      <c r="E79" s="429">
        <f>E78+E61+E44+E27</f>
        <v>0</v>
      </c>
      <c r="F79" s="442">
        <f>F78+F61+F44+F27</f>
        <v>12000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2004-04-16T15:23:12Z</cp:lastPrinted>
  <dcterms:created xsi:type="dcterms:W3CDTF">2000-06-29T12:02:40Z</dcterms:created>
  <dcterms:modified xsi:type="dcterms:W3CDTF">2012-07-25T16:13:06Z</dcterms:modified>
  <cp:category/>
  <cp:version/>
  <cp:contentType/>
  <cp:contentStatus/>
</cp:coreProperties>
</file>