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19440" windowHeight="572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<sst xmlns="http://schemas.openxmlformats.org/spreadsheetml/2006/main" count="4320" uniqueCount="1000">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</sst>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I19" sqref="I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44651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44676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44651</v>
      </c>
    </row>
    <row r="11" spans="1:2" ht="15">
      <c r="A11" s="7" t="s">
        <v>977</v>
      </c>
      <c r="B11" s="578">
        <v>44676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990</v>
      </c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700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42159</v>
      </c>
      <c r="D6" s="674">
        <f aca="true" t="shared" si="0" ref="D6:D15">C6-E6</f>
        <v>0</v>
      </c>
      <c r="E6" s="673">
        <f>'1-Баланс'!G95</f>
        <v>42159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1942</v>
      </c>
      <c r="D7" s="674">
        <f t="shared" si="0"/>
        <v>132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93</v>
      </c>
      <c r="D8" s="674">
        <f t="shared" si="0"/>
        <v>186</v>
      </c>
      <c r="E8" s="673">
        <f>ABS('2-Отчет за доходите'!C44)-ABS('2-Отчет за доходите'!G44)</f>
        <v>-93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43</v>
      </c>
      <c r="D9" s="674">
        <f t="shared" si="0"/>
        <v>0</v>
      </c>
      <c r="E9" s="673">
        <f>'3-Отчет за паричния поток'!C45</f>
        <v>43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27</v>
      </c>
      <c r="D10" s="674">
        <f t="shared" si="0"/>
        <v>0</v>
      </c>
      <c r="E10" s="673">
        <f>'3-Отчет за паричния поток'!C46</f>
        <v>27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1942</v>
      </c>
      <c r="D11" s="674">
        <f t="shared" si="0"/>
        <v>0</v>
      </c>
      <c r="E11" s="673">
        <f>'4-Отчет за собствения капитал'!L34</f>
        <v>1942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0.19787234042553192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0.047888774459320285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0.002312454931993933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0.002205934675869921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0.8348134991119005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0.2437542201215395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0.02633355840648211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0.00911546252532073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0.00911546252532073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0.011342519970075054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0.011148272017837236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0.9504553919942853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20.70906282183316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0.9539362888114045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342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0.17610710607621008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0.7276595744680852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117.59356725146199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23615</v>
      </c>
    </row>
    <row r="13" spans="1:8" ht="1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17822</v>
      </c>
    </row>
    <row r="18" spans="1:8" ht="1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17822</v>
      </c>
    </row>
    <row r="19" spans="1:8" ht="1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41437</v>
      </c>
    </row>
    <row r="42" spans="1:8" ht="1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</v>
      </c>
    </row>
    <row r="51" spans="1:8" ht="1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</v>
      </c>
    </row>
    <row r="58" spans="1:8" ht="1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644</v>
      </c>
    </row>
    <row r="71" spans="1:8" ht="1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722</v>
      </c>
    </row>
    <row r="72" spans="1:8" ht="1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42159</v>
      </c>
    </row>
    <row r="73" spans="1:8" ht="1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223</v>
      </c>
    </row>
    <row r="88" spans="1:8" ht="1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223</v>
      </c>
    </row>
    <row r="89" spans="1:8" ht="1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-93</v>
      </c>
    </row>
    <row r="92" spans="1:8" ht="1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130</v>
      </c>
    </row>
    <row r="94" spans="1:8" ht="1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1942</v>
      </c>
    </row>
    <row r="95" spans="1:8" ht="1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17255</v>
      </c>
    </row>
    <row r="98" spans="1:8" ht="1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37255</v>
      </c>
    </row>
    <row r="103" spans="1:8" ht="1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37255</v>
      </c>
    </row>
    <row r="108" spans="1:8" ht="1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1226</v>
      </c>
    </row>
    <row r="109" spans="1:8" ht="1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634</v>
      </c>
    </row>
    <row r="111" spans="1:8" ht="1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400</v>
      </c>
    </row>
    <row r="115" spans="1:8" ht="1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204</v>
      </c>
    </row>
    <row r="118" spans="1:8" ht="1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1102</v>
      </c>
    </row>
    <row r="119" spans="1:8" ht="1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2962</v>
      </c>
    </row>
    <row r="121" spans="1:8" ht="1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2962</v>
      </c>
    </row>
    <row r="125" spans="1:8" ht="1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42159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133</v>
      </c>
    </row>
    <row r="135" spans="1:8" ht="1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221</v>
      </c>
    </row>
    <row r="138" spans="1:8" ht="1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342</v>
      </c>
    </row>
    <row r="139" spans="1:8" ht="1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342</v>
      </c>
    </row>
    <row r="143" spans="1:8" ht="1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563</v>
      </c>
    </row>
    <row r="144" spans="1:8" ht="1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563</v>
      </c>
    </row>
    <row r="148" spans="1:8" ht="1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563</v>
      </c>
    </row>
    <row r="157" spans="1:8" ht="1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470</v>
      </c>
    </row>
    <row r="160" spans="1:8" ht="1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470</v>
      </c>
    </row>
    <row r="162" spans="1:8" ht="1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470</v>
      </c>
    </row>
    <row r="171" spans="1:8" ht="1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93</v>
      </c>
    </row>
    <row r="172" spans="1:8" ht="1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470</v>
      </c>
    </row>
    <row r="175" spans="1:8" ht="1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93</v>
      </c>
    </row>
    <row r="176" spans="1:8" ht="1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93</v>
      </c>
    </row>
    <row r="177" spans="1:8" ht="1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93</v>
      </c>
    </row>
    <row r="179" spans="1:8" ht="1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563</v>
      </c>
    </row>
    <row r="182" spans="1:8" ht="1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-122</v>
      </c>
    </row>
    <row r="183" spans="1:8" ht="1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419</v>
      </c>
    </row>
    <row r="192" spans="1:8" ht="1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</v>
      </c>
    </row>
    <row r="193" spans="1:8" ht="1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-111</v>
      </c>
    </row>
    <row r="197" spans="1:8" ht="1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-131</v>
      </c>
    </row>
    <row r="203" spans="1:8" ht="1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-304</v>
      </c>
    </row>
    <row r="207" spans="1:8" ht="1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-304</v>
      </c>
    </row>
    <row r="212" spans="1:8" ht="1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</v>
      </c>
    </row>
    <row r="213" spans="1:8" ht="1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</v>
      </c>
    </row>
    <row r="214" spans="1:8" ht="1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223</v>
      </c>
    </row>
    <row r="351" spans="1:8" ht="1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223</v>
      </c>
    </row>
    <row r="355" spans="1:8" ht="1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-93</v>
      </c>
    </row>
    <row r="356" spans="1:8" ht="1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130</v>
      </c>
    </row>
    <row r="369" spans="1:8" ht="1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130</v>
      </c>
    </row>
    <row r="372" spans="1:8" ht="1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2035</v>
      </c>
    </row>
    <row r="417" spans="1:8" ht="1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2035</v>
      </c>
    </row>
    <row r="421" spans="1:8" ht="1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-93</v>
      </c>
    </row>
    <row r="422" spans="1:8" ht="1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1942</v>
      </c>
    </row>
    <row r="435" spans="1:8" ht="1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1942</v>
      </c>
    </row>
    <row r="438" spans="1:8" ht="1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23595</v>
      </c>
    </row>
    <row r="471" spans="1:8" ht="1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6'!D42</f>
        <v>23595</v>
      </c>
    </row>
    <row r="491" spans="1:8" ht="1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20</v>
      </c>
    </row>
    <row r="501" spans="1:8" ht="1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6'!E26</f>
        <v>17822</v>
      </c>
    </row>
    <row r="506" spans="1:8" ht="1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6'!E27</f>
        <v>17822</v>
      </c>
    </row>
    <row r="507" spans="1:8" ht="1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6'!E42</f>
        <v>17842</v>
      </c>
    </row>
    <row r="521" spans="1:8" ht="1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23615</v>
      </c>
    </row>
    <row r="561" spans="1:8" ht="1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6'!G26</f>
        <v>17822</v>
      </c>
    </row>
    <row r="566" spans="1:8" ht="1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6'!G27</f>
        <v>17822</v>
      </c>
    </row>
    <row r="567" spans="1:8" ht="1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6'!G42</f>
        <v>41437</v>
      </c>
    </row>
    <row r="581" spans="1:8" ht="1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23615</v>
      </c>
    </row>
    <row r="651" spans="1:8" ht="1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6'!J26</f>
        <v>17822</v>
      </c>
    </row>
    <row r="656" spans="1:8" ht="1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6'!J27</f>
        <v>17822</v>
      </c>
    </row>
    <row r="657" spans="1:8" ht="1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6'!J42</f>
        <v>41437</v>
      </c>
    </row>
    <row r="671" spans="1:8" ht="1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23615</v>
      </c>
    </row>
    <row r="891" spans="1:8" ht="1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6'!R26</f>
        <v>17822</v>
      </c>
    </row>
    <row r="896" spans="1:8" ht="1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6'!R27</f>
        <v>17822</v>
      </c>
    </row>
    <row r="897" spans="1:8" ht="1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6'!R42</f>
        <v>41437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</v>
      </c>
    </row>
    <row r="928" spans="1:8" ht="1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51</v>
      </c>
    </row>
    <row r="943" spans="1:8" ht="1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</v>
      </c>
    </row>
    <row r="944" spans="1:8" ht="1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</v>
      </c>
    </row>
    <row r="960" spans="1:8" ht="1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51</v>
      </c>
    </row>
    <row r="975" spans="1:8" ht="1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</v>
      </c>
    </row>
    <row r="976" spans="1:8" ht="1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37225</v>
      </c>
    </row>
    <row r="1013" spans="1:8" ht="1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37225</v>
      </c>
    </row>
    <row r="1014" spans="1:8" ht="1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37225</v>
      </c>
    </row>
    <row r="1023" spans="1:8" ht="1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1860</v>
      </c>
    </row>
    <row r="1039" spans="1:8" ht="1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1226</v>
      </c>
    </row>
    <row r="1040" spans="1:8" ht="1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426</v>
      </c>
    </row>
    <row r="1041" spans="1:8" ht="1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204</v>
      </c>
    </row>
    <row r="1044" spans="1:8" ht="1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</v>
      </c>
    </row>
    <row r="1046" spans="1:8" ht="1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177</v>
      </c>
    </row>
    <row r="1047" spans="1:8" ht="1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1102</v>
      </c>
    </row>
    <row r="1049" spans="1:8" ht="1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2962</v>
      </c>
    </row>
    <row r="1050" spans="1:8" ht="1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40187</v>
      </c>
    </row>
    <row r="1051" spans="1:8" ht="1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1731</v>
      </c>
    </row>
    <row r="1082" spans="1:8" ht="1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1226</v>
      </c>
    </row>
    <row r="1083" spans="1:8" ht="1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426</v>
      </c>
    </row>
    <row r="1084" spans="1:8" ht="1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</v>
      </c>
    </row>
    <row r="1087" spans="1:8" ht="1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</v>
      </c>
    </row>
    <row r="1089" spans="1:8" ht="1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52</v>
      </c>
    </row>
    <row r="1090" spans="1:8" ht="1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1102</v>
      </c>
    </row>
    <row r="1092" spans="1:8" ht="1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2833</v>
      </c>
    </row>
    <row r="1093" spans="1:8" ht="1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2833</v>
      </c>
    </row>
    <row r="1094" spans="1:8" ht="1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37225</v>
      </c>
    </row>
    <row r="1099" spans="1:8" ht="1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37225</v>
      </c>
    </row>
    <row r="1100" spans="1:8" ht="1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37225</v>
      </c>
    </row>
    <row r="1109" spans="1:8" ht="1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129</v>
      </c>
    </row>
    <row r="1125" spans="1:8" ht="1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129</v>
      </c>
    </row>
    <row r="1130" spans="1:8" ht="1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</v>
      </c>
    </row>
    <row r="1132" spans="1:8" ht="1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125</v>
      </c>
    </row>
    <row r="1133" spans="1:8" ht="1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129</v>
      </c>
    </row>
    <row r="1136" spans="1:8" ht="1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37354</v>
      </c>
    </row>
    <row r="1137" spans="1:8" ht="1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10</v>
      </c>
    </row>
    <row r="1183" spans="1:8" ht="1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10</v>
      </c>
    </row>
    <row r="1184" spans="1:8" ht="1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10</v>
      </c>
    </row>
    <row r="1195" spans="1:8" ht="1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C94" sqref="C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">
      <c r="A21" s="100" t="s">
        <v>56</v>
      </c>
      <c r="B21" s="96" t="s">
        <v>57</v>
      </c>
      <c r="C21" s="476">
        <v>23615</v>
      </c>
      <c r="D21" s="477">
        <v>23595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">
      <c r="A27" s="89" t="s">
        <v>79</v>
      </c>
      <c r="B27" s="91" t="s">
        <v>80</v>
      </c>
      <c r="C27" s="197">
        <v>17822</v>
      </c>
      <c r="D27" s="196">
        <v>17822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17822</v>
      </c>
      <c r="D28" s="598">
        <f>SUM(D24:D27)</f>
        <v>17822</v>
      </c>
      <c r="E28" s="202" t="s">
        <v>84</v>
      </c>
      <c r="F28" s="93" t="s">
        <v>85</v>
      </c>
      <c r="G28" s="595">
        <f>SUM(G29:G31)</f>
        <v>223</v>
      </c>
      <c r="H28" s="596">
        <f>SUM(H29:H31)</f>
        <v>153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223</v>
      </c>
      <c r="H29" s="196">
        <v>153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-93</v>
      </c>
      <c r="H32" s="196">
        <v>70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130</v>
      </c>
      <c r="H34" s="598">
        <f>H28+H32+H33</f>
        <v>223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1942</v>
      </c>
      <c r="H37" s="600">
        <f>H26+H18+H34</f>
        <v>2035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17255</v>
      </c>
      <c r="H45" s="196">
        <v>16920</v>
      </c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37255</v>
      </c>
      <c r="H50" s="596">
        <f>SUM(H44:H49)</f>
        <v>36920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41437</v>
      </c>
      <c r="D56" s="602">
        <f>D20+D21+D22+D28+D33+D46+D52+D54+D55</f>
        <v>41417</v>
      </c>
      <c r="E56" s="100" t="s">
        <v>850</v>
      </c>
      <c r="F56" s="99" t="s">
        <v>172</v>
      </c>
      <c r="G56" s="599">
        <f>G50+G52+G53+G54+G55</f>
        <v>37255</v>
      </c>
      <c r="H56" s="600">
        <f>H50+H52+H53+H54+H55</f>
        <v>36920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1226</v>
      </c>
      <c r="H59" s="196">
        <v>1395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634</v>
      </c>
      <c r="H61" s="596">
        <f>SUM(H62:H68)</f>
        <v>479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6"/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400</v>
      </c>
      <c r="H65" s="196">
        <v>400</v>
      </c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204</v>
      </c>
      <c r="H68" s="196">
        <v>75</v>
      </c>
    </row>
    <row r="69" spans="1:8" ht="15">
      <c r="A69" s="89" t="s">
        <v>210</v>
      </c>
      <c r="B69" s="91" t="s">
        <v>211</v>
      </c>
      <c r="C69" s="197">
        <v>19</v>
      </c>
      <c r="D69" s="196">
        <v>18</v>
      </c>
      <c r="E69" s="201" t="s">
        <v>79</v>
      </c>
      <c r="F69" s="93" t="s">
        <v>216</v>
      </c>
      <c r="G69" s="197">
        <v>1102</v>
      </c>
      <c r="H69" s="196">
        <v>711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2962</v>
      </c>
      <c r="H71" s="598">
        <f>H59+H60+H61+H69+H70</f>
        <v>2585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32</v>
      </c>
      <c r="D75" s="196">
        <v>62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51</v>
      </c>
      <c r="D76" s="598">
        <f>SUM(D68:D75)</f>
        <v>80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2962</v>
      </c>
      <c r="H79" s="600">
        <f>H71+H73+H75+H77</f>
        <v>2585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25</v>
      </c>
      <c r="D89" s="196">
        <v>41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27</v>
      </c>
      <c r="D92" s="598">
        <f>SUM(D88:D91)</f>
        <v>43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644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722</v>
      </c>
      <c r="D94" s="602">
        <f>D65+D76+D85+D92+D93</f>
        <v>123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42159</v>
      </c>
      <c r="D95" s="604">
        <f>D94+D56</f>
        <v>41540</v>
      </c>
      <c r="E95" s="229" t="s">
        <v>942</v>
      </c>
      <c r="F95" s="489" t="s">
        <v>268</v>
      </c>
      <c r="G95" s="603">
        <f>G37+G40+G56+G79</f>
        <v>42159</v>
      </c>
      <c r="H95" s="604">
        <f>H37+H40+H56+H79</f>
        <v>41540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2">
        <f>pdeReportingDate</f>
        <v>44676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11</v>
      </c>
      <c r="D12" s="317">
        <v>24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55</v>
      </c>
      <c r="D13" s="317">
        <v>297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470</v>
      </c>
      <c r="H14" s="317">
        <v>1961</v>
      </c>
    </row>
    <row r="15" spans="1:8" ht="15">
      <c r="A15" s="194" t="s">
        <v>287</v>
      </c>
      <c r="B15" s="190" t="s">
        <v>288</v>
      </c>
      <c r="C15" s="316">
        <v>19</v>
      </c>
      <c r="D15" s="317">
        <v>67</v>
      </c>
      <c r="E15" s="245" t="s">
        <v>79</v>
      </c>
      <c r="F15" s="240" t="s">
        <v>289</v>
      </c>
      <c r="G15" s="316"/>
      <c r="H15" s="317">
        <v>32</v>
      </c>
    </row>
    <row r="16" spans="1:8" ht="15">
      <c r="A16" s="194" t="s">
        <v>290</v>
      </c>
      <c r="B16" s="190" t="s">
        <v>291</v>
      </c>
      <c r="C16" s="316">
        <v>3</v>
      </c>
      <c r="D16" s="317">
        <v>12</v>
      </c>
      <c r="E16" s="236" t="s">
        <v>52</v>
      </c>
      <c r="F16" s="264" t="s">
        <v>292</v>
      </c>
      <c r="G16" s="628">
        <f>SUM(G12:G15)</f>
        <v>470</v>
      </c>
      <c r="H16" s="629">
        <f>SUM(H12:H15)</f>
        <v>1993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133</v>
      </c>
      <c r="D19" s="317">
        <v>437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>
        <v>391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221</v>
      </c>
      <c r="D22" s="629">
        <f>SUM(D12:D18)+D19</f>
        <v>837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342</v>
      </c>
      <c r="D25" s="317">
        <v>1086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342</v>
      </c>
      <c r="D29" s="629">
        <f>SUM(D25:D28)</f>
        <v>1086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563</v>
      </c>
      <c r="D31" s="635">
        <f>D29+D22</f>
        <v>1923</v>
      </c>
      <c r="E31" s="251" t="s">
        <v>824</v>
      </c>
      <c r="F31" s="266" t="s">
        <v>331</v>
      </c>
      <c r="G31" s="253">
        <f>G16+G18+G27</f>
        <v>470</v>
      </c>
      <c r="H31" s="254">
        <f>H16+H18+H27</f>
        <v>1993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70</v>
      </c>
      <c r="E33" s="233" t="s">
        <v>334</v>
      </c>
      <c r="F33" s="238" t="s">
        <v>335</v>
      </c>
      <c r="G33" s="628">
        <f>IF((C31-G31)&gt;0,C31-G31,0)</f>
        <v>93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563</v>
      </c>
      <c r="D36" s="637">
        <f>D31-D34+D35</f>
        <v>1923</v>
      </c>
      <c r="E36" s="262" t="s">
        <v>346</v>
      </c>
      <c r="F36" s="256" t="s">
        <v>347</v>
      </c>
      <c r="G36" s="267">
        <f>G35-G34+G31</f>
        <v>470</v>
      </c>
      <c r="H36" s="268">
        <f>H35-H34+H31</f>
        <v>1993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70</v>
      </c>
      <c r="E37" s="261" t="s">
        <v>350</v>
      </c>
      <c r="F37" s="266" t="s">
        <v>351</v>
      </c>
      <c r="G37" s="253">
        <f>IF((C36-G36)&gt;0,C36-G36,0)</f>
        <v>93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70</v>
      </c>
      <c r="E42" s="247" t="s">
        <v>362</v>
      </c>
      <c r="F42" s="195" t="s">
        <v>363</v>
      </c>
      <c r="G42" s="241">
        <f>IF(G37&gt;0,IF(C38+G37&lt;0,0,C38+G37),IF(C37-C38&lt;0,C38-C37,0))</f>
        <v>93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70</v>
      </c>
      <c r="E44" s="262" t="s">
        <v>369</v>
      </c>
      <c r="F44" s="269" t="s">
        <v>370</v>
      </c>
      <c r="G44" s="267">
        <f>IF(C42=0,IF(G42-G43&gt;0,G42-G43+C43,0),IF(C42-C43&lt;0,C43-C42+G43,0))</f>
        <v>93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563</v>
      </c>
      <c r="D45" s="631">
        <f>D36+D38+D42</f>
        <v>1993</v>
      </c>
      <c r="E45" s="270" t="s">
        <v>373</v>
      </c>
      <c r="F45" s="272" t="s">
        <v>374</v>
      </c>
      <c r="G45" s="630">
        <f>G42+G36</f>
        <v>563</v>
      </c>
      <c r="H45" s="631">
        <f>H42+H36</f>
        <v>1993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2">
        <f>pdeReportingDate</f>
        <v>44676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563</v>
      </c>
      <c r="D11" s="196">
        <v>1847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-122</v>
      </c>
      <c r="D12" s="196">
        <v>-376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-22</v>
      </c>
      <c r="D14" s="196">
        <v>-82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1216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419</v>
      </c>
      <c r="D21" s="659">
        <f>SUM(D11:D20)</f>
        <v>2597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-20</v>
      </c>
      <c r="D23" s="196">
        <v>-19613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-111</v>
      </c>
      <c r="D27" s="196">
        <v>-1627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-131</v>
      </c>
      <c r="D33" s="659">
        <f>SUM(D23:D32)</f>
        <v>-21240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>
        <v>21500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-304</v>
      </c>
      <c r="D38" s="196">
        <v>-2700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-264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-304</v>
      </c>
      <c r="D43" s="661">
        <f>SUM(D35:D42)</f>
        <v>18536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-16</v>
      </c>
      <c r="D44" s="307">
        <f>D43+D33+D21</f>
        <v>-107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43</v>
      </c>
      <c r="D45" s="309">
        <v>150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27</v>
      </c>
      <c r="D46" s="311">
        <f>D45+D44</f>
        <v>43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2">
        <f>pdeReportingDate</f>
        <v>44676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T20" sqref="T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0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223</v>
      </c>
      <c r="J13" s="584">
        <f>'1-Баланс'!H30+'1-Баланс'!H33</f>
        <v>0</v>
      </c>
      <c r="K13" s="585"/>
      <c r="L13" s="584">
        <f>SUM(C13:K13)</f>
        <v>2035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223</v>
      </c>
      <c r="J17" s="653">
        <f t="shared" si="2"/>
        <v>0</v>
      </c>
      <c r="K17" s="653">
        <f t="shared" si="2"/>
        <v>0</v>
      </c>
      <c r="L17" s="584">
        <f t="shared" si="1"/>
        <v>2035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-93</v>
      </c>
      <c r="J18" s="584">
        <f>+'1-Баланс'!G33</f>
        <v>0</v>
      </c>
      <c r="K18" s="585"/>
      <c r="L18" s="584">
        <f t="shared" si="1"/>
        <v>-93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130</v>
      </c>
      <c r="J31" s="653">
        <f t="shared" si="6"/>
        <v>0</v>
      </c>
      <c r="K31" s="653">
        <f t="shared" si="6"/>
        <v>0</v>
      </c>
      <c r="L31" s="584">
        <f t="shared" si="1"/>
        <v>1942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130</v>
      </c>
      <c r="J34" s="587">
        <f t="shared" si="7"/>
        <v>0</v>
      </c>
      <c r="K34" s="587">
        <f t="shared" si="7"/>
        <v>0</v>
      </c>
      <c r="L34" s="651">
        <f t="shared" si="1"/>
        <v>1942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2">
        <f>pdeReportingDate</f>
        <v>44676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2">
        <f>pdeReportingDate</f>
        <v>44676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W19" sqref="W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>
        <v>23595</v>
      </c>
      <c r="E20" s="328">
        <v>20</v>
      </c>
      <c r="F20" s="328"/>
      <c r="G20" s="329">
        <f t="shared" si="2"/>
        <v>23615</v>
      </c>
      <c r="H20" s="328"/>
      <c r="I20" s="328"/>
      <c r="J20" s="329">
        <f t="shared" si="3"/>
        <v>23615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23615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>
        <v>17822</v>
      </c>
      <c r="F26" s="328"/>
      <c r="G26" s="329">
        <f t="shared" si="2"/>
        <v>17822</v>
      </c>
      <c r="H26" s="328"/>
      <c r="I26" s="328"/>
      <c r="J26" s="329">
        <f t="shared" si="3"/>
        <v>17822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17822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17822</v>
      </c>
      <c r="F27" s="332">
        <f t="shared" si="5"/>
        <v>0</v>
      </c>
      <c r="G27" s="333">
        <f t="shared" si="2"/>
        <v>17822</v>
      </c>
      <c r="H27" s="332">
        <f t="shared" si="5"/>
        <v>0</v>
      </c>
      <c r="I27" s="332">
        <f t="shared" si="5"/>
        <v>0</v>
      </c>
      <c r="J27" s="333">
        <f t="shared" si="3"/>
        <v>17822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17822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23595</v>
      </c>
      <c r="E42" s="349">
        <f>E19+E20+E21+E27+E40+E41</f>
        <v>17842</v>
      </c>
      <c r="F42" s="349">
        <f aca="true" t="shared" si="11" ref="F42:R42">F19+F20+F21+F27+F40+F41</f>
        <v>0</v>
      </c>
      <c r="G42" s="349">
        <f t="shared" si="11"/>
        <v>41437</v>
      </c>
      <c r="H42" s="349">
        <f t="shared" si="11"/>
        <v>0</v>
      </c>
      <c r="I42" s="349">
        <f t="shared" si="11"/>
        <v>0</v>
      </c>
      <c r="J42" s="349">
        <f t="shared" si="11"/>
        <v>41437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41437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2">
        <f>pdeReportingDate</f>
        <v>44676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5"/>
      <c r="C54" s="701"/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115" zoomScaleNormal="115" zoomScaleSheetLayoutView="100" zoomScalePageLayoutView="0" workbookViewId="0" topLeftCell="A91">
      <selection activeCell="M111" sqref="M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19</v>
      </c>
      <c r="D30" s="368">
        <v>19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51</v>
      </c>
      <c r="D45" s="438">
        <f>D26+D30+D31+D33+D32+D34+D35+D40</f>
        <v>51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51</v>
      </c>
      <c r="D46" s="444">
        <f>D45+D23+D21+D11</f>
        <v>51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37225</v>
      </c>
      <c r="D58" s="138">
        <f>D59+D61</f>
        <v>0</v>
      </c>
      <c r="E58" s="136">
        <f t="shared" si="1"/>
        <v>37225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37225</v>
      </c>
      <c r="D59" s="197"/>
      <c r="E59" s="136">
        <f t="shared" si="1"/>
        <v>37225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37225</v>
      </c>
      <c r="D68" s="435">
        <f>D54+D58+D63+D64+D65+D66</f>
        <v>0</v>
      </c>
      <c r="E68" s="436">
        <f t="shared" si="1"/>
        <v>37225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1860</v>
      </c>
      <c r="D87" s="134">
        <f>SUM(D88:D92)+D96</f>
        <v>1731</v>
      </c>
      <c r="E87" s="134">
        <f>SUM(E88:E92)+E96</f>
        <v>129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1226</v>
      </c>
      <c r="D88" s="197">
        <v>1226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426</v>
      </c>
      <c r="D89" s="197">
        <v>426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204</v>
      </c>
      <c r="D92" s="138">
        <f>SUM(D93:D95)</f>
        <v>75</v>
      </c>
      <c r="E92" s="138">
        <f>SUM(E93:E95)</f>
        <v>129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27</v>
      </c>
      <c r="D94" s="197">
        <v>23</v>
      </c>
      <c r="E94" s="136">
        <f t="shared" si="1"/>
        <v>4</v>
      </c>
      <c r="F94" s="196"/>
    </row>
    <row r="95" spans="1:6" ht="15">
      <c r="A95" s="370" t="s">
        <v>641</v>
      </c>
      <c r="B95" s="135" t="s">
        <v>732</v>
      </c>
      <c r="C95" s="197">
        <v>177</v>
      </c>
      <c r="D95" s="197">
        <v>52</v>
      </c>
      <c r="E95" s="136">
        <f t="shared" si="1"/>
        <v>125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1102</v>
      </c>
      <c r="D97" s="197">
        <v>1102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2962</v>
      </c>
      <c r="D98" s="433">
        <f>D87+D82+D77+D73+D97</f>
        <v>2833</v>
      </c>
      <c r="E98" s="433">
        <f>E87+E82+E77+E73+E97</f>
        <v>129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40187</v>
      </c>
      <c r="D99" s="427">
        <f>D98+D70+D68</f>
        <v>2833</v>
      </c>
      <c r="E99" s="427">
        <f>E98+E70+E68</f>
        <v>37354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>
        <v>10</v>
      </c>
      <c r="D106" s="280"/>
      <c r="E106" s="280"/>
      <c r="F106" s="423">
        <f>C106+D106-E106</f>
        <v>10</v>
      </c>
    </row>
    <row r="107" spans="1:6" ht="15.75" thickBot="1">
      <c r="A107" s="418" t="s">
        <v>752</v>
      </c>
      <c r="B107" s="424" t="s">
        <v>753</v>
      </c>
      <c r="C107" s="425">
        <f>SUM(C104:C106)</f>
        <v>10</v>
      </c>
      <c r="D107" s="425">
        <f>SUM(D104:D106)</f>
        <v>0</v>
      </c>
      <c r="E107" s="425">
        <f>SUM(E104:E106)</f>
        <v>0</v>
      </c>
      <c r="F107" s="426">
        <f>SUM(F104:F106)</f>
        <v>10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2">
        <f>pdeReportingDate</f>
        <v>44676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2">
        <f>pdeReportingDate</f>
        <v>44676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2022-04-25T15:05:21Z</cp:lastPrinted>
  <dcterms:created xsi:type="dcterms:W3CDTF">2006-09-16T00:00:00Z</dcterms:created>
  <dcterms:modified xsi:type="dcterms:W3CDTF">2022-04-30T21:00:50Z</dcterms:modified>
  <cp:category/>
  <cp:version/>
  <cp:contentType/>
  <cp:contentStatus/>
</cp:coreProperties>
</file>