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<sst xmlns="http://schemas.openxmlformats.org/spreadsheetml/2006/main" count="1077" uniqueCount="872">
  <si>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</si>
  <si>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</si>
  <si>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</si>
  <si>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</si>
  <si>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</si>
  <si>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</si>
  <si>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</si>
  <si>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</si>
  <si>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</si>
  <si>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</si>
  <si>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</si>
  <si>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</si>
  <si>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</si>
  <si>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</si>
  <si>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</si>
  <si>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</si>
  <si>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</si>
  <si>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</si>
  <si>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</si>
  <si>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</si>
  <si>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</si>
  <si>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</si>
  <si>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</si>
  <si>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</si>
  <si>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</si>
  <si>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</si>
  <si>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</si>
  <si>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</si>
  <si>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</si>
  <si>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</si>
  <si>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</si>
  <si>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</si>
  <si>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</si>
  <si>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</si>
  <si>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</si>
  <si>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</si>
  <si>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</si>
  <si>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</si>
  <si>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</si>
  <si>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</si>
  <si>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</si>
  <si>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</si>
  <si>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</si>
  <si>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</si>
  <si>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</si>
  <si>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</si>
  <si>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</si>
  <si>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</si>
  <si>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</si>
  <si>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</si>
  <si>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</si>
  <si>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</si>
  <si>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</si>
  <si>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</si>
  <si>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</si>
  <si>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</si>
  <si>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</si>
  <si>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</si>
  <si>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</si>
  <si>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</si>
  <si>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</si>
  <si>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</si>
  <si>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</si>
  <si>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</si>
  <si>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</si>
  <si>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</si>
  <si>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</si>
  <si>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</si>
  <si>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</si>
  <si>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</si>
  <si>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</si>
  <si>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</si>
  <si>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</si>
  <si>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</si>
  <si>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</si>
  <si>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</si>
  <si>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</si>
  <si>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</si>
  <si>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</si>
  <si>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</si>
  <si>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</si>
  <si>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</si>
  <si>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</si>
  <si>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</si>
  <si>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</si>
  <si>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</si>
  <si>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</si>
  <si>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</si>
  <si>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</si>
  <si>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</si>
  <si>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</si>
  <si>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</si>
  <si>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</si>
  <si>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</si>
  <si>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</si>
  <si>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</si>
  <si>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</si>
  <si>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</si>
  <si>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</si>
  <si>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</si>
  <si>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</si>
  <si>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</si>
  <si>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</si>
  <si>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</si>
  <si>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</si>
  <si>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</si>
  <si>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</si>
  <si>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</si>
  <si>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</si>
  <si>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</si>
  <si>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</si>
  <si>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</si>
  <si>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</si>
  <si>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</si>
  <si>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</si>
  <si>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</si>
  <si>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</si>
  <si>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</si>
  <si>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</si>
  <si>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</si>
  <si>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</si>
  <si>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</si>
  <si>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</si>
  <si>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</si>
  <si>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</si>
  <si>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</si>
  <si>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</si>
  <si>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</si>
  <si>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</si>
  <si>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</si>
  <si>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</si>
  <si>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</si>
  <si>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</si>
  <si>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</si>
  <si>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</si>
  <si>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</si>
  <si>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</si>
  <si>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</si>
  <si>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</si>
  <si>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</si>
  <si>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</si>
  <si>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</si>
  <si>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</si>
  <si>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</si>
  <si>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</si>
  <si>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</si>
  <si>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</si>
  <si>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</si>
  <si>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</si>
  <si>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</si>
  <si>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</si>
  <si>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</si>
  <si>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</si>
  <si>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</si>
  <si>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</si>
  <si>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</si>
  <si>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</si>
  <si>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</si>
  <si>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</si>
  <si>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</si>
  <si>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</si>
  <si>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</si>
  <si>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</si>
  <si>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</si>
  <si>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</si>
  <si>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</si>
  <si>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</si>
  <si>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</si>
  <si>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</si>
  <si>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</si>
  <si>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</si>
  <si>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</si>
  <si>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</si>
  <si>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</si>
  <si>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</si>
  <si>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</si>
  <si>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</si>
  <si>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</si>
  <si>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</si>
  <si>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</si>
  <si>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</si>
  <si>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</si>
  <si>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</si>
  <si>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</si>
  <si>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</si>
  <si>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</si>
  <si>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</si>
  <si>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</si>
  <si>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</si>
  <si>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</si>
  <si>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</si>
  <si>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</si>
  <si>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</si>
  <si>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</si>
  <si>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</si>
  <si>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</si>
  <si>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</si>
  <si>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</si>
  <si>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</si>
  <si>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</si>
  <si>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</si>
  <si>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</si>
  <si>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</si>
  <si>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</si>
  <si>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</si>
  <si>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</si>
  <si>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</si>
  <si>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</si>
  <si>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</si>
  <si>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</si>
  <si>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</si>
  <si>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</si>
  <si>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</si>
  <si>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</si>
  <si>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</si>
  <si>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</si>
  <si>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</si>
  <si>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</si>
  <si>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</si>
  <si>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</si>
  <si>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</si>
  <si>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</si>
  <si>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</si>
  <si>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</si>
  <si>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</si>
  <si>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</si>
  <si>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</si>
  <si>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</si>
  <si>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</si>
  <si>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</si>
  <si>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</si>
  <si>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</si>
  <si>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</si>
  <si>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</si>
  <si>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</si>
  <si>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</si>
  <si>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</si>
  <si>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</si>
  <si>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</si>
  <si>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</si>
  <si>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</si>
  <si>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</si>
  <si>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</si>
  <si>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</si>
  <si>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</si>
  <si>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</si>
  <si>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</si>
  <si>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</si>
  <si>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</si>
  <si>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</si>
  <si>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</si>
  <si>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</si>
  <si>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</si>
  <si>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</si>
  <si>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</si>
  <si>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</si>
  <si>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</si>
  <si>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</si>
  <si>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</si>
  <si>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</si>
  <si>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</si>
  <si>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</si>
  <si>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</si>
  <si>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</si>
  <si>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</si>
  <si>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</si>
  <si>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</si>
  <si>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</si>
  <si>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</si>
  <si>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</si>
  <si>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</si>
  <si>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</si>
  <si>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</si>
  <si>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</si>
  <si>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</si>
  <si>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</si>
  <si>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</si>
  <si>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</si>
  <si>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</si>
  <si>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</si>
  <si>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</si>
  <si>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</si>
  <si>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</si>
  <si>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</si>
  <si>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</si>
  <si>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</si>
  <si>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</si>
  <si>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</si>
  <si>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</si>
  <si>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</si>
  <si>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</si>
  <si>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</si>
  <si>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</si>
  <si>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</si>
  <si>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</si>
  <si>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</si>
  <si>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</si>
  <si>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</si>
  <si>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</si>
  <si>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</si>
  <si>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</si>
  <si>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</si>
  <si>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</si>
  <si>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</si>
  <si>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</si>
  <si>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</si>
  <si>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</si>
  <si>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</si>
  <si>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</si>
  <si>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</si>
  <si>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</si>
  <si>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</si>
  <si>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</si>
  <si>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</si>
  <si>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</si>
  <si>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</si>
  <si>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</si>
  <si>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</si>
  <si>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</si>
  <si>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</si>
  <si>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</si>
  <si>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</si>
  <si>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</si>
  <si>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</si>
  <si>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</si>
  <si>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</si>
  <si>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</si>
  <si>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</si>
  <si>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</si>
  <si>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</si>
  <si>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</si>
  <si>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</si>
  <si>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</si>
  <si>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</si>
  <si>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</si>
  <si>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</si>
  <si>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</si>
  <si>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</si>
  <si>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</si>
  <si>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</si>
  <si>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</si>
  <si>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</si>
  <si>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</si>
  <si>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</si>
  <si>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</si>
  <si>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</si>
  <si>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</si>
  <si>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</si>
  <si>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</si>
  <si>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</si>
  <si>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</si>
  <si>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</si>
  <si>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</si>
  <si>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</si>
  <si>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</si>
  <si>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</si>
  <si>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</si>
  <si>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</si>
  <si>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</si>
  <si>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</si>
  <si>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</si>
  <si>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</si>
  <si>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</si>
  <si>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</si>
  <si>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</si>
  <si>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</si>
  <si>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</si>
  <si>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</si>
  <si>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</si>
  <si>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</si>
  <si>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</si>
  <si>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</si>
  <si>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</si>
  <si>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</si>
  <si>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</si>
  <si>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</si>
  <si>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</si>
  <si>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</si>
  <si>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</si>
  <si>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</si>
  <si>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</si>
  <si>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</si>
  <si>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</si>
  <si>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</si>
  <si>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</si>
  <si>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</si>
  <si>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</si>
  <si>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</si>
  <si>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</si>
  <si>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</si>
  <si>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</si>
  <si>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</si>
  <si>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</si>
  <si>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</si>
  <si>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</si>
  <si>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</si>
  <si>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</si>
  <si>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</si>
  <si>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</si>
  <si>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</si>
  <si>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</si>
  <si>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</si>
  <si>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</si>
  <si>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</si>
  <si>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</si>
  <si>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</si>
  <si>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</si>
  <si>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</si>
  <si>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</si>
  <si>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</si>
  <si>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</si>
  <si>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</si>
  <si>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</si>
  <si>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</si>
  <si>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</si>
  <si>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</si>
  <si>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</si>
  <si>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</si>
  <si>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</si>
  <si>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</si>
  <si>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</si>
  <si>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</si>
  <si>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</si>
  <si>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</si>
  <si>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</si>
  <si>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</si>
  <si>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</si>
  <si>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</si>
  <si>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</si>
  <si>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</si>
  <si>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</si>
  <si>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</si>
  <si>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</si>
  <si>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</si>
  <si>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</si>
  <si>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</si>
  <si>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</si>
  <si>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</si>
  <si>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</si>
  <si>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</si>
  <si>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</si>
  <si>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</si>
  <si>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</si>
  <si>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</si>
  <si>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</si>
  <si>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</si>
  <si>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</si>
  <si>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</si>
  <si>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</si>
  <si>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</si>
  <si>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</si>
  <si>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</si>
  <si>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</si>
  <si>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</si>
  <si>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</si>
  <si>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</si>
  <si>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</si>
  <si>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</si>
  <si>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</si>
  <si>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</si>
  <si>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</si>
  <si>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</si>
  <si>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</si>
  <si>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</si>
  <si>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</si>
  <si>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</si>
  <si>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</si>
  <si>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</si>
  <si>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</si>
  <si>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</si>
  <si>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</si>
  <si>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</si>
  <si>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</si>
  <si>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</si>
  <si>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</si>
  <si>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</si>
  <si>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</si>
  <si>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</si>
  <si>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</si>
  <si>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</si>
  <si>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</si>
  <si>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</si>
  <si>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</si>
  <si>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</si>
  <si>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</si>
  <si>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</si>
  <si>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</si>
  <si>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</si>
  <si>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</si>
  <si>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</si>
  <si>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</si>
  <si>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</si>
  <si>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</si>
  <si>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</si>
  <si>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</si>
  <si>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</si>
  <si>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</si>
  <si>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</si>
  <si>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</si>
  <si>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</si>
  <si>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</si>
  <si>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</si>
  <si>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</si>
  <si>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</si>
  <si>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</si>
  <si>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</si>
  <si>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</si>
  <si>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</si>
  <si>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</si>
  <si>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</si>
  <si>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</si>
  <si>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</si>
  <si>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</si>
  <si>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</si>
  <si>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</si>
  <si>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</si>
  <si>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</si>
  <si>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</si>
  <si>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</si>
  <si>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</si>
  <si>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</si>
  <si>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</si>
  <si>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</si>
  <si>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</si>
  <si>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</si>
  <si>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</si>
  <si>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</si>
  <si>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</si>
  <si>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</si>
  <si>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</si>
  <si>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</si>
  <si>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</si>
  <si>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</si>
  <si>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</si>
  <si>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</si>
  <si>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</si>
  <si>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</si>
  <si>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</si>
  <si>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</si>
  <si>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</si>
  <si>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</si>
  <si>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</si>
  <si>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</si>
  <si>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</si>
  <si>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</si>
  <si>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</si>
  <si>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</si>
  <si>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</si>
  <si>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</si>
  <si>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</si>
  <si>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</si>
  <si>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</si>
  <si>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</si>
  <si>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</si>
  <si>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</si>
  <si>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</si>
  <si>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</si>
  <si>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</si>
  <si>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</si>
  <si>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</si>
  <si>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</si>
  <si>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</si>
  <si>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</si>
  <si>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</si>
  <si>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</si>
  <si>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</si>
  <si>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</si>
  <si>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</si>
  <si>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</si>
  <si>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</si>
  <si>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</si>
  <si>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</si>
  <si>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</si>
  <si>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</si>
  <si>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</si>
  <si>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</si>
  <si>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</si>
  <si>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</si>
  <si>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</si>
  <si>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</si>
  <si>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</si>
  <si>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</si>
  <si>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</si>
  <si>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</si>
  <si>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</si>
  <si>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</si>
  <si>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</si>
  <si>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</si>
  <si>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</si>
  <si>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</si>
  <si>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</si>
  <si>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</si>
  <si>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</si>
  <si>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</si>
  <si>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</si>
  <si>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</si>
  <si>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</si>
  <si>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</si>
  <si>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</si>
  <si>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</si>
  <si>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</si>
  <si>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</si>
  <si>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</si>
  <si>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</si>
  <si>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</si>
  <si>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</si>
  <si>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</si>
  <si>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</si>
  <si>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</si>
  <si>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</si>
  <si>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</si>
  <si>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</si>
  <si>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</si>
  <si>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</si>
  <si>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</si>
  <si>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</si>
  <si>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</si>
  <si>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</si>
  <si>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</si>
  <si>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</si>
  <si>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</si>
  <si>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</si>
  <si>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</si>
  <si>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</si>
  <si>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</si>
  <si>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</si>
  <si>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</si>
  <si>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</si>
  <si>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</si>
  <si>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</si>
  <si>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</si>
  <si>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</si>
  <si>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</si>
  <si>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</si>
  <si>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</si>
  <si>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</si>
  <si>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</si>
  <si>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</si>
  <si>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</si>
  <si>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</si>
  <si>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</si>
  <si>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</si>
  <si>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</si>
  <si>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</si>
  <si>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</si>
  <si>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</si>
  <si>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</si>
  <si>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</si>
  <si>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</si>
  <si>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</si>
  <si>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</si>
  <si>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</si>
  <si>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</si>
  <si>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</si>
  <si>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</si>
  <si>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</si>
  <si>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</si>
  <si>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</si>
  <si>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</si>
  <si>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</si>
  <si>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</si>
  <si>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</si>
  <si>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</si>
  <si>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</si>
  <si>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</si>
  <si>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</si>
  <si>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</si>
  <si>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</si>
  <si>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</si>
  <si>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</si>
  <si>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</si>
  <si>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</si>
  <si>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</si>
  <si>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</si>
  <si>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</si>
  <si>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</si>
  <si>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</si>
  <si>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</si>
  <si>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</si>
  <si>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</si>
  <si>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</si>
  <si>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</si>
  <si>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</si>
  <si>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</si>
  <si>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</si>
  <si>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</si>
  <si>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</si>
  <si>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</si>
  <si>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</si>
  <si>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</si>
  <si>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</si>
  <si>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</si>
  <si>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</si>
  <si>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</si>
  <si>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</si>
  <si>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</si>
  <si>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</si>
  <si>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</si>
  <si>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</si>
  <si>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</si>
  <si>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</si>
  <si>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</si>
  <si>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</si>
  <si>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</si>
  <si>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</si>
  <si>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</si>
  <si>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</si>
  <si>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</si>
  <si>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</si>
  <si>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</si>
  <si>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</si>
  <si>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</si>
  <si>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</si>
  <si>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</si>
  <si>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</si>
  <si>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</si>
  <si>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</si>
  <si>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</si>
  <si>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</si>
  <si>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</si>
  <si>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</si>
  <si>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</si>
  <si>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</si>
  <si>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</si>
  <si>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</si>
  <si>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</si>
  <si>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</si>
  <si>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</si>
  <si>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</si>
  <si>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</si>
  <si>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</si>
  <si>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</si>
  <si>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</si>
  <si>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</si>
  <si>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</si>
  <si>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</si>
  <si>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</si>
  <si>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</si>
  <si>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</si>
  <si>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</si>
  <si>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</si>
  <si>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</si>
  <si>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</si>
  <si>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</si>
  <si>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</si>
  <si>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</si>
  <si>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</si>
  <si>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</si>
  <si>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</si>
  <si>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</si>
  <si>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</si>
  <si>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</si>
  <si>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</si>
  <si>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</si>
  <si>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</si>
  <si>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</si>
  <si>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</si>
  <si>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</si>
  <si>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</si>
  <si>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</si>
  <si>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</si>
  <si>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</si>
  <si>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</si>
  <si>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</si>
  <si>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</si>
  <si>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</si>
  <si>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</si>
  <si>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</si>
  <si>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</si>
  <si>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</si>
  <si>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</si>
  <si>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</si>
  <si>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</si>
  <si>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</si>
  <si>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</si>
  <si>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</si>
  <si>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</si>
  <si>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</si>
  <si>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</si>
  <si>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</si>
  <si>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</si>
  <si>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</si>
  <si>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</si>
  <si>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</si>
  <si>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</si>
  <si>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</si>
  <si>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</si>
  <si>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</si>
  <si>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</si>
  <si>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</si>
  <si>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</si>
  <si>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</si>
  <si>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</si>
  <si>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</si>
  <si>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</si>
  <si>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</si>
  <si>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</si>
  <si>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</si>
  <si>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</si>
  <si>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</si>
  <si>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</si>
  <si>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</si>
  <si>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</si>
  <si>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</si>
  <si>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</si>
  <si>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</si>
  <si>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</si>
  <si>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</si>
  <si>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</si>
  <si>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</si>
  <si>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</si>
  <si>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</si>
  <si>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</si>
  <si>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</si>
  <si>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</si>
  <si>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</si>
  <si>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</si>
  <si>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</si>
  <si>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</si>
  <si>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</si>
  <si>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</si>
  <si>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</si>
  <si>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</si>
  <si>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</si>
  <si>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</si>
  <si>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</si>
  <si>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</si>
  <si>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</si>
  <si>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</si>
  <si>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</si>
  <si>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</si>
  <si>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</si>
  <si>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</si>
  <si>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</si>
  <si>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</si>
  <si>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</si>
  <si>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</si>
  <si>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</si>
  <si>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</si>
  <si>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</si>
  <si>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</si>
  <si>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</si>
  <si>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</si>
  <si>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</si>
  <si>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</si>
  <si>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</si>
  <si>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</si>
  <si>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</si>
  <si>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</si>
  <si>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</si>
  <si>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</si>
  <si>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</si>
  <si>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</si>
  <si>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</si>
  <si>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</si>
  <si>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</si>
  <si>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</si>
  <si>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</si>
  <si>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Людмила Даскалова</t>
  </si>
  <si>
    <t xml:space="preserve"> Ръководител: </t>
  </si>
  <si>
    <t xml:space="preserve">Ръководител: </t>
  </si>
  <si>
    <t>Стен Лазаров</t>
  </si>
  <si>
    <t>Ръководител: Людмила Даскалова</t>
  </si>
  <si>
    <t>01.01.2010-31.03.2010 - МЕЖДИНЕН</t>
  </si>
  <si>
    <t>Дата на съставяне: 29.04.2010</t>
  </si>
  <si>
    <t>Холдинг Варна АД</t>
  </si>
  <si>
    <t xml:space="preserve">Дата на съставяне: 29.04.2010                                       </t>
  </si>
  <si>
    <t xml:space="preserve">Дата  на съставяне: 29.04.2010                                                                                                                   </t>
  </si>
  <si>
    <t xml:space="preserve">Дата на съставяне: 29.04.2010                    </t>
  </si>
  <si>
    <t xml:space="preserve">                              Съставител: Холдинг Варна АД   </t>
  </si>
  <si>
    <t>Съставител: Холдинг Варна АД</t>
  </si>
  <si>
    <r>
      <t>Дата на съставяне: 29.04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2010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</si>
</sst>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64">
      <selection activeCell="E99" sqref="E9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5333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1</v>
      </c>
      <c r="D13" s="205">
        <v>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93</v>
      </c>
      <c r="D17" s="205">
        <v>93</v>
      </c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5333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94</v>
      </c>
      <c r="D19" s="209">
        <f>SUM(D11:D18)</f>
        <v>94</v>
      </c>
      <c r="E19" s="293" t="s">
        <v>53</v>
      </c>
      <c r="F19" s="298" t="s">
        <v>54</v>
      </c>
      <c r="G19" s="206">
        <v>20264</v>
      </c>
      <c r="H19" s="206">
        <v>20264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22544</v>
      </c>
      <c r="D20" s="205">
        <v>22544</v>
      </c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20264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636</v>
      </c>
      <c r="H27" s="208">
        <f>SUM(H28:H30)</f>
        <v>262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636</v>
      </c>
      <c r="H28" s="206">
        <v>262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65</v>
      </c>
      <c r="H31" s="206">
        <v>374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701</v>
      </c>
      <c r="H33" s="208">
        <f>H27+H31+H32</f>
        <v>636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26298</v>
      </c>
      <c r="H36" s="208">
        <f>H25+H17+H33</f>
        <v>26233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1600</v>
      </c>
      <c r="H52" s="206">
        <v>1600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22638</v>
      </c>
      <c r="D55" s="209">
        <f>D19+D20+D21+D27+D32+D45+D51+D53+D54</f>
        <v>22638</v>
      </c>
      <c r="E55" s="293" t="s">
        <v>172</v>
      </c>
      <c r="F55" s="317" t="s">
        <v>173</v>
      </c>
      <c r="G55" s="208">
        <f>G49+G51+G52+G53+G54</f>
        <v>1600</v>
      </c>
      <c r="H55" s="208">
        <f>H49+H51+H52+H53+H54</f>
        <v>1600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2641</v>
      </c>
      <c r="H61" s="208">
        <f>SUM(H62:H68)</f>
        <v>3008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2440</v>
      </c>
      <c r="H62" s="206">
        <v>2440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6</v>
      </c>
      <c r="H64" s="206">
        <v>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194</v>
      </c>
      <c r="H65" s="206">
        <v>500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>
        <v>7555</v>
      </c>
      <c r="D67" s="205">
        <v>7559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>
        <v>1</v>
      </c>
      <c r="E68" s="293" t="s">
        <v>213</v>
      </c>
      <c r="F68" s="298" t="s">
        <v>214</v>
      </c>
      <c r="G68" s="206"/>
      <c r="H68" s="206">
        <v>60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2641</v>
      </c>
      <c r="H71" s="215">
        <f>H59+H60+H61+H69+H70</f>
        <v>3008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340</v>
      </c>
      <c r="D72" s="205">
        <v>634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7895</v>
      </c>
      <c r="D75" s="209">
        <f>SUM(D67:D74)</f>
        <v>8194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2641</v>
      </c>
      <c r="H79" s="216">
        <f>H71+H74+H75+H76</f>
        <v>3008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7901</v>
      </c>
      <c r="D93" s="209">
        <f>D64+D75+D84+D91+D92</f>
        <v>8203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30539</v>
      </c>
      <c r="D94" s="218">
        <f>D93+D55</f>
        <v>30841</v>
      </c>
      <c r="E94" s="558" t="s">
        <v>270</v>
      </c>
      <c r="F94" s="345" t="s">
        <v>271</v>
      </c>
      <c r="G94" s="219">
        <f>G36+G39+G55+G79</f>
        <v>30539</v>
      </c>
      <c r="H94" s="219">
        <f>H36+H39+H55+H79</f>
        <v>30841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5" t="s">
        <v>381</v>
      </c>
      <c r="D98" s="605"/>
      <c r="E98" s="605"/>
      <c r="F98" s="224"/>
      <c r="G98" s="225"/>
      <c r="H98" s="226"/>
      <c r="M98" s="211"/>
    </row>
    <row r="99" spans="3:8" ht="15">
      <c r="C99" s="78"/>
      <c r="D99" s="1" t="s">
        <v>865</v>
      </c>
      <c r="E99" s="78"/>
      <c r="F99" s="224"/>
      <c r="G99" s="225"/>
      <c r="H99" s="226"/>
    </row>
    <row r="100" spans="1:5" ht="15">
      <c r="A100" s="227"/>
      <c r="B100" s="227"/>
      <c r="C100" s="605" t="s">
        <v>779</v>
      </c>
      <c r="D100" s="606"/>
      <c r="E100" s="606"/>
    </row>
    <row r="101" ht="12.75">
      <c r="E101" s="223" t="s">
        <v>858</v>
      </c>
    </row>
    <row r="102" ht="12.75">
      <c r="E102" s="230"/>
    </row>
    <row r="103" ht="12.75">
      <c r="E103" s="223" t="s">
        <v>861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21">
      <selection activeCell="D45" sqref="D4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9" t="s">
        <v>2</v>
      </c>
      <c r="G2" s="609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01.01.2010-31.03.2010 -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</v>
      </c>
      <c r="D10" s="79">
        <v>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>
        <v>65</v>
      </c>
      <c r="H11" s="87"/>
    </row>
    <row r="12" spans="1:8" ht="12">
      <c r="A12" s="363" t="s">
        <v>293</v>
      </c>
      <c r="B12" s="364" t="s">
        <v>294</v>
      </c>
      <c r="C12" s="79">
        <v>2</v>
      </c>
      <c r="D12" s="79">
        <v>1</v>
      </c>
      <c r="E12" s="366" t="s">
        <v>78</v>
      </c>
      <c r="F12" s="365" t="s">
        <v>295</v>
      </c>
      <c r="G12" s="87">
        <v>7</v>
      </c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72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</v>
      </c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6</v>
      </c>
      <c r="D19" s="82">
        <f>SUM(D9:D15)+D16</f>
        <v>8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</v>
      </c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7</v>
      </c>
      <c r="D28" s="83">
        <f>D26+D19</f>
        <v>8</v>
      </c>
      <c r="E28" s="174" t="s">
        <v>337</v>
      </c>
      <c r="F28" s="370" t="s">
        <v>338</v>
      </c>
      <c r="G28" s="88">
        <f>G13+G15+G24</f>
        <v>72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65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7</v>
      </c>
      <c r="D33" s="82">
        <f>D28+D31+D32</f>
        <v>8</v>
      </c>
      <c r="E33" s="174" t="s">
        <v>351</v>
      </c>
      <c r="F33" s="370" t="s">
        <v>352</v>
      </c>
      <c r="G33" s="90">
        <f>G32+G31+G28</f>
        <v>72</v>
      </c>
      <c r="H33" s="90">
        <f>H32+H31+H28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65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65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65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72</v>
      </c>
      <c r="D42" s="86">
        <f>D33+D35+D39</f>
        <v>8</v>
      </c>
      <c r="E42" s="177" t="s">
        <v>378</v>
      </c>
      <c r="F42" s="178" t="s">
        <v>379</v>
      </c>
      <c r="G42" s="90">
        <f>G39+G33</f>
        <v>72</v>
      </c>
      <c r="H42" s="90">
        <f>H39+H33</f>
        <v>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7" t="s">
        <v>865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861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51" sqref="C5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45.6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01.01.2010-31.03.2010 -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</v>
      </c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-298</v>
      </c>
      <c r="D11" s="92">
        <v>-11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</v>
      </c>
      <c r="D13" s="92">
        <v>-1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283</v>
      </c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9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-5</v>
      </c>
      <c r="D20" s="93">
        <f>SUM(D10:D19)</f>
        <v>-12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2</v>
      </c>
      <c r="D22" s="92">
        <v>-24300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2</v>
      </c>
      <c r="D32" s="93">
        <f>SUM(D22:D31)</f>
        <v>-24300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24350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-5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0</v>
      </c>
      <c r="D42" s="93">
        <f>SUM(D34:D41)</f>
        <v>24345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-3</v>
      </c>
      <c r="D43" s="93">
        <f>D42+D32+D20</f>
        <v>33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55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88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88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98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10" t="s">
        <v>865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11"/>
      <c r="D52" s="611"/>
      <c r="G52" s="186"/>
      <c r="H52" s="186"/>
    </row>
    <row r="53" spans="1:8" ht="12">
      <c r="A53" s="546"/>
      <c r="B53" s="546"/>
      <c r="C53" s="542" t="s">
        <v>858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861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1">
      <selection activeCell="C40" sqref="C40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2" t="s">
        <v>459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4" t="str">
        <f>'справка №1-БАЛАНС'!E3</f>
        <v>БОЛКАН ЕНД СИЙ ПРОПЪРТИС АДСИЦ</v>
      </c>
      <c r="D3" s="615"/>
      <c r="E3" s="615"/>
      <c r="F3" s="615"/>
      <c r="G3" s="615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14" t="str">
        <f>'справка №1-БАЛАНС'!E4</f>
        <v>НЕКОНСОЛИДИРАН</v>
      </c>
      <c r="D4" s="614"/>
      <c r="E4" s="616"/>
      <c r="F4" s="614"/>
      <c r="G4" s="614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14" t="str">
        <f>'справка №1-БАЛАНС'!E5</f>
        <v>01.01.2010-31.03.2010 - МЕЖДИНЕН</v>
      </c>
      <c r="D5" s="615"/>
      <c r="E5" s="615"/>
      <c r="F5" s="615"/>
      <c r="G5" s="615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5333</v>
      </c>
      <c r="D11" s="96">
        <f>'справка №1-БАЛАНС'!H19</f>
        <v>20264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636</v>
      </c>
      <c r="J11" s="96">
        <f>'справка №1-БАЛАНС'!H29+'справка №1-БАЛАНС'!H32</f>
        <v>0</v>
      </c>
      <c r="K11" s="98"/>
      <c r="L11" s="424">
        <f>SUM(C11:K11)</f>
        <v>26233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5333</v>
      </c>
      <c r="D15" s="99">
        <f aca="true" t="shared" si="2" ref="D15:M15">D11+D12</f>
        <v>20264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636</v>
      </c>
      <c r="J15" s="99">
        <f t="shared" si="2"/>
        <v>0</v>
      </c>
      <c r="K15" s="99">
        <f t="shared" si="2"/>
        <v>0</v>
      </c>
      <c r="L15" s="424">
        <f t="shared" si="1"/>
        <v>26233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65</v>
      </c>
      <c r="J16" s="425">
        <f>+'справка №1-БАЛАНС'!G32</f>
        <v>0</v>
      </c>
      <c r="K16" s="98"/>
      <c r="L16" s="424">
        <f t="shared" si="1"/>
        <v>65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701</v>
      </c>
      <c r="J29" s="97">
        <f t="shared" si="6"/>
        <v>0</v>
      </c>
      <c r="K29" s="97">
        <f t="shared" si="6"/>
        <v>0</v>
      </c>
      <c r="L29" s="424">
        <f t="shared" si="1"/>
        <v>26298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701</v>
      </c>
      <c r="J32" s="97">
        <f t="shared" si="7"/>
        <v>0</v>
      </c>
      <c r="K32" s="97">
        <f t="shared" si="7"/>
        <v>0</v>
      </c>
      <c r="L32" s="424">
        <f t="shared" si="1"/>
        <v>26298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13" t="s">
        <v>381</v>
      </c>
      <c r="E35" s="613"/>
      <c r="F35" s="613"/>
      <c r="G35" s="613"/>
      <c r="H35" s="613"/>
      <c r="I35" s="613"/>
      <c r="J35" s="24" t="s">
        <v>859</v>
      </c>
      <c r="K35" s="24"/>
      <c r="L35" s="613"/>
      <c r="M35" s="613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858</v>
      </c>
      <c r="M36" s="433"/>
    </row>
    <row r="37" spans="1:13" ht="12">
      <c r="A37" s="430"/>
      <c r="B37" s="431"/>
      <c r="C37" s="432"/>
      <c r="D37" s="432"/>
      <c r="E37" s="432" t="s">
        <v>865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861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H45" sqref="H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599" t="s">
        <v>383</v>
      </c>
      <c r="B2" s="600"/>
      <c r="C2" s="585"/>
      <c r="D2" s="585"/>
      <c r="E2" s="614" t="str">
        <f>'справка №1-БАЛАНС'!E3</f>
        <v>БОЛКАН ЕНД СИЙ ПРОПЪРТИС АДСИЦ</v>
      </c>
      <c r="F2" s="601"/>
      <c r="G2" s="601"/>
      <c r="H2" s="585"/>
      <c r="I2" s="441"/>
      <c r="J2" s="441"/>
      <c r="K2" s="441"/>
      <c r="L2" s="441"/>
      <c r="M2" s="603" t="s">
        <v>2</v>
      </c>
      <c r="N2" s="604"/>
      <c r="O2" s="604"/>
      <c r="P2" s="625">
        <f>'справка №1-БАЛАНС'!H3</f>
        <v>175161352</v>
      </c>
      <c r="Q2" s="625"/>
      <c r="R2" s="353"/>
    </row>
    <row r="3" spans="1:18" ht="15">
      <c r="A3" s="599" t="s">
        <v>5</v>
      </c>
      <c r="B3" s="600"/>
      <c r="C3" s="586"/>
      <c r="D3" s="586"/>
      <c r="E3" s="614" t="str">
        <f>'справка №1-БАЛАНС'!E5</f>
        <v>01.01.2010-31.03.2010 - МЕЖДИНЕН</v>
      </c>
      <c r="F3" s="602"/>
      <c r="G3" s="602"/>
      <c r="H3" s="443"/>
      <c r="I3" s="443"/>
      <c r="J3" s="443"/>
      <c r="K3" s="443"/>
      <c r="L3" s="443"/>
      <c r="M3" s="626" t="s">
        <v>4</v>
      </c>
      <c r="N3" s="626"/>
      <c r="O3" s="577"/>
      <c r="P3" s="627" t="str">
        <f>'справка №1-БАЛАНС'!H4</f>
        <v> </v>
      </c>
      <c r="Q3" s="627"/>
      <c r="R3" s="354"/>
    </row>
    <row r="4" spans="1:18" ht="12.75">
      <c r="A4" s="436" t="s">
        <v>522</v>
      </c>
      <c r="B4" s="442"/>
      <c r="C4" s="442"/>
      <c r="D4" s="443"/>
      <c r="E4" s="623"/>
      <c r="F4" s="624"/>
      <c r="G4" s="62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7" t="s">
        <v>463</v>
      </c>
      <c r="B5" s="618"/>
      <c r="C5" s="621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9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9" t="s">
        <v>528</v>
      </c>
      <c r="R5" s="629" t="s">
        <v>529</v>
      </c>
    </row>
    <row r="6" spans="1:18" s="44" customFormat="1" ht="48">
      <c r="A6" s="619"/>
      <c r="B6" s="620"/>
      <c r="C6" s="622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30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30"/>
      <c r="R6" s="630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</v>
      </c>
      <c r="E11" s="243"/>
      <c r="F11" s="243"/>
      <c r="G11" s="113">
        <f t="shared" si="2"/>
        <v>1</v>
      </c>
      <c r="H11" s="103"/>
      <c r="I11" s="103"/>
      <c r="J11" s="113">
        <f t="shared" si="3"/>
        <v>1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93</v>
      </c>
      <c r="E15" s="565"/>
      <c r="F15" s="565"/>
      <c r="G15" s="113">
        <f t="shared" si="2"/>
        <v>93</v>
      </c>
      <c r="H15" s="566"/>
      <c r="I15" s="566"/>
      <c r="J15" s="113">
        <f t="shared" si="3"/>
        <v>93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94</v>
      </c>
      <c r="E17" s="248">
        <f>SUM(E9:E16)</f>
        <v>0</v>
      </c>
      <c r="F17" s="248">
        <f>SUM(F9:F16)</f>
        <v>0</v>
      </c>
      <c r="G17" s="113">
        <f t="shared" si="2"/>
        <v>94</v>
      </c>
      <c r="H17" s="114">
        <f>SUM(H9:H16)</f>
        <v>0</v>
      </c>
      <c r="I17" s="114">
        <f>SUM(I9:I16)</f>
        <v>0</v>
      </c>
      <c r="J17" s="113">
        <f t="shared" si="3"/>
        <v>94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94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22544</v>
      </c>
      <c r="E18" s="241"/>
      <c r="F18" s="241"/>
      <c r="G18" s="113">
        <f t="shared" si="2"/>
        <v>22544</v>
      </c>
      <c r="H18" s="101"/>
      <c r="I18" s="101"/>
      <c r="J18" s="113">
        <f t="shared" si="3"/>
        <v>22544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22544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22638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22638</v>
      </c>
      <c r="H40" s="547">
        <f t="shared" si="13"/>
        <v>0</v>
      </c>
      <c r="I40" s="547">
        <f t="shared" si="13"/>
        <v>0</v>
      </c>
      <c r="J40" s="547">
        <f t="shared" si="13"/>
        <v>22638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22638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869</v>
      </c>
      <c r="I44" s="447"/>
      <c r="J44" s="447"/>
      <c r="K44" s="628"/>
      <c r="L44" s="628"/>
      <c r="M44" s="628"/>
      <c r="N44" s="628"/>
      <c r="O44" s="604" t="s">
        <v>779</v>
      </c>
      <c r="P44" s="600"/>
      <c r="Q44" s="600"/>
      <c r="R44" s="60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858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861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  <mergeCell ref="A5:B6"/>
    <mergeCell ref="C5:C6"/>
    <mergeCell ref="E4:G4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6">
      <selection activeCell="C110" sqref="C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5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01.01.2010-31.03.2010 - МЕЖДИНЕН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7555</v>
      </c>
      <c r="D24" s="165">
        <f>SUM(D25:D27)</f>
        <v>7555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7555</v>
      </c>
      <c r="D27" s="153">
        <f>C27</f>
        <v>7555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>
        <f>C28</f>
        <v>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340</v>
      </c>
      <c r="D33" s="150">
        <f>SUM(D34:D37)</f>
        <v>340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338</v>
      </c>
      <c r="D35" s="153">
        <f>C35</f>
        <v>338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</v>
      </c>
      <c r="D37" s="153">
        <f>C37</f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7895</v>
      </c>
      <c r="D43" s="149">
        <f>D24+D28+D29+D31+D30+D32+D33+D38</f>
        <v>7895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7895</v>
      </c>
      <c r="D44" s="148">
        <f>D43+D21+D19+D9</f>
        <v>7895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1600</v>
      </c>
      <c r="D64" s="153"/>
      <c r="E64" s="165">
        <f t="shared" si="1"/>
        <v>1600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1600</v>
      </c>
      <c r="D66" s="148">
        <f>D52+D56+D61+D62+D63+D64</f>
        <v>0</v>
      </c>
      <c r="E66" s="165">
        <f t="shared" si="1"/>
        <v>1600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2440</v>
      </c>
      <c r="D71" s="150">
        <f>SUM(D72:D74)</f>
        <v>2440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77</v>
      </c>
      <c r="D72" s="153">
        <f>C72</f>
        <v>77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2359</v>
      </c>
      <c r="D73" s="153">
        <f>C73</f>
        <v>2359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f>C74</f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201</v>
      </c>
      <c r="D85" s="149">
        <f>SUM(D86:D90)+D94</f>
        <v>201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</v>
      </c>
      <c r="D87" s="153">
        <f>C87</f>
        <v>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194</v>
      </c>
      <c r="D88" s="153">
        <f>C88</f>
        <v>194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</v>
      </c>
      <c r="D89" s="153">
        <f>C89</f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>
        <f>C93</f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2641</v>
      </c>
      <c r="D96" s="149">
        <f>D85+D80+D75+D71+D95</f>
        <v>2641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4241</v>
      </c>
      <c r="D97" s="149">
        <f>D96+D68+D66</f>
        <v>2641</v>
      </c>
      <c r="E97" s="149">
        <f>E96+E68+E66</f>
        <v>1600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864</v>
      </c>
      <c r="B109" s="632"/>
      <c r="C109" s="632" t="s">
        <v>870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862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861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G34" sqref="G34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4" t="str">
        <f>'справка №1-БАЛАНС'!E3</f>
        <v>БОЛКАН ЕНД СИЙ ПРОПЪРТИС АДСИЦ</v>
      </c>
      <c r="D4" s="602"/>
      <c r="E4" s="602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14" t="str">
        <f>'справка №1-БАЛАНС'!E5</f>
        <v>01.01.2010-31.03.2010 - МЕЖДИНЕН</v>
      </c>
      <c r="D5" s="639"/>
      <c r="E5" s="639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864</v>
      </c>
      <c r="B30" s="638"/>
      <c r="C30" s="638"/>
      <c r="D30" s="568" t="s">
        <v>817</v>
      </c>
      <c r="E30" s="637" t="s">
        <v>865</v>
      </c>
      <c r="F30" s="637"/>
      <c r="G30" s="637"/>
      <c r="H30" s="519" t="s">
        <v>779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861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zoomScalePageLayoutView="0" workbookViewId="0" topLeftCell="A131">
      <selection activeCell="C152" sqref="C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4" t="str">
        <f>'справка №1-БАЛАНС'!E3</f>
        <v>БОЛКАН ЕНД СИЙ ПРОПЪРТИС АДСИЦ</v>
      </c>
      <c r="C5" s="601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14" t="str">
        <f>'справка №1-БАЛАНС'!E5</f>
        <v>01.01.2010-31.03.2010 - МЕЖДИНЕН</v>
      </c>
      <c r="C6" s="639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3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40" t="s">
        <v>870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860</v>
      </c>
      <c r="D153" s="640"/>
      <c r="E153" s="640"/>
      <c r="F153" s="640"/>
    </row>
    <row r="154" spans="3:5" ht="12.75">
      <c r="C154" s="75"/>
      <c r="D154" s="51" t="s">
        <v>858</v>
      </c>
      <c r="E154" s="75"/>
    </row>
    <row r="156" ht="12.75">
      <c r="D156" s="51" t="s">
        <v>861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Vesela_new</cp:lastModifiedBy>
  <cp:lastPrinted>2010-04-30T11:34:13Z</cp:lastPrinted>
  <dcterms:created xsi:type="dcterms:W3CDTF">2000-06-29T12:02:40Z</dcterms:created>
  <dcterms:modified xsi:type="dcterms:W3CDTF">2010-04-30T11:34:15Z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