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944" firstSheet="1" activeTab="6"/>
  </bookViews>
  <sheets>
    <sheet name="Данни" sheetId="1" state="hidden" r:id="rId1"/>
    <sheet name="Начална страница" sheetId="2" r:id="rId2"/>
    <sheet name="ОВД ФП" sheetId="3" state="hidden" r:id="rId3"/>
    <sheet name="ОВД ИК" sheetId="4" r:id="rId4"/>
    <sheet name="ОФС" sheetId="5" r:id="rId5"/>
    <sheet name="ОПП" sheetId="6" r:id="rId6"/>
    <sheet name="ОПСК" sheetId="7" r:id="rId7"/>
  </sheets>
  <definedNames>
    <definedName name="OLE_LINK1" localSheetId="5">'ОПП'!#REF!</definedName>
    <definedName name="_xlnm.Print_Area" localSheetId="0">'Данни'!$A$1:$D$36</definedName>
  </definedNames>
  <calcPr fullCalcOnLoad="1"/>
</workbook>
</file>

<file path=xl/comments3.xml><?xml version="1.0" encoding="utf-8"?>
<comments xmlns="http://schemas.openxmlformats.org/spreadsheetml/2006/main">
  <authors>
    <author>name</author>
  </authors>
  <commentList>
    <comment ref="A28" authorId="0">
      <text>
        <r>
          <rPr>
            <b/>
            <sz val="8"/>
            <rFont val="Tahoma"/>
            <family val="0"/>
          </rPr>
          <t>name:</t>
        </r>
        <r>
          <rPr>
            <sz val="8"/>
            <rFont val="Tahoma"/>
            <family val="0"/>
          </rPr>
          <t xml:space="preserve">
Нетна печална на акция се смята на база печалба/загуба преди "Друг всеобхватен доход"</t>
        </r>
      </text>
    </comment>
    <comment ref="A22" authorId="0">
      <text>
        <r>
          <rPr>
            <b/>
            <sz val="8"/>
            <rFont val="Tahoma"/>
            <family val="0"/>
          </rPr>
          <t>name:</t>
        </r>
        <r>
          <rPr>
            <sz val="8"/>
            <rFont val="Tahoma"/>
            <family val="0"/>
          </rPr>
          <t xml:space="preserve">
Този ред e във връзка с консолидацията на финансовите отчети</t>
        </r>
      </text>
    </comment>
  </commentList>
</comments>
</file>

<file path=xl/comments4.xml><?xml version="1.0" encoding="utf-8"?>
<comments xmlns="http://schemas.openxmlformats.org/spreadsheetml/2006/main">
  <authors>
    <author>name</author>
  </authors>
  <commentList>
    <comment ref="A25" authorId="0">
      <text>
        <r>
          <rPr>
            <b/>
            <sz val="8"/>
            <rFont val="Tahoma"/>
            <family val="0"/>
          </rPr>
          <t>name:</t>
        </r>
        <r>
          <rPr>
            <sz val="8"/>
            <rFont val="Tahoma"/>
            <family val="0"/>
          </rPr>
          <t xml:space="preserve">
Този ред e във връзка с консолидацията на финансовите отчети</t>
        </r>
      </text>
    </comment>
    <comment ref="A31" authorId="0">
      <text>
        <r>
          <rPr>
            <b/>
            <sz val="8"/>
            <rFont val="Tahoma"/>
            <family val="0"/>
          </rPr>
          <t>name:</t>
        </r>
        <r>
          <rPr>
            <sz val="8"/>
            <rFont val="Tahoma"/>
            <family val="0"/>
          </rPr>
          <t xml:space="preserve">
Нетна печална на акция се смята на база печалба/загуба преди "Друг всеобхватен доход"</t>
        </r>
      </text>
    </comment>
  </commentList>
</comments>
</file>

<file path=xl/sharedStrings.xml><?xml version="1.0" encoding="utf-8"?>
<sst xmlns="http://schemas.openxmlformats.org/spreadsheetml/2006/main" count="292" uniqueCount="174">
  <si>
    <t>Ръководител:</t>
  </si>
  <si>
    <t>Съставил:</t>
  </si>
  <si>
    <t>Дата към която се съставя финансовия отчет:</t>
  </si>
  <si>
    <t>Име на дружеството:</t>
  </si>
  <si>
    <t>Адрес:</t>
  </si>
  <si>
    <t>Булстат:</t>
  </si>
  <si>
    <t>Брой на служителите:</t>
  </si>
  <si>
    <t>(в хиляди лева)</t>
  </si>
  <si>
    <t>бeл.</t>
  </si>
  <si>
    <t>Материални запаси</t>
  </si>
  <si>
    <t>Общо активи</t>
  </si>
  <si>
    <t>Резерви</t>
  </si>
  <si>
    <t>Натрупана печалба (загуба)</t>
  </si>
  <si>
    <t>Пасиви по отсрочени данъци</t>
  </si>
  <si>
    <t>Общо капитал и пасиви</t>
  </si>
  <si>
    <t>Нетекущи активи</t>
  </si>
  <si>
    <t>Имоти, машини и съоръжения</t>
  </si>
  <si>
    <t>Нематериални активи</t>
  </si>
  <si>
    <t>Инвестиционни имоти</t>
  </si>
  <si>
    <t>Текущи активи</t>
  </si>
  <si>
    <t>Себестойност на продажбите</t>
  </si>
  <si>
    <t>Разходи за продажби</t>
  </si>
  <si>
    <t>Административни разходи</t>
  </si>
  <si>
    <t>Разходи за данъци</t>
  </si>
  <si>
    <t>Брутна печалба/загуба</t>
  </si>
  <si>
    <t>Печалба/загуба от дейността</t>
  </si>
  <si>
    <t>Печалба/загуба преди данъци</t>
  </si>
  <si>
    <t>Печалба/загуба</t>
  </si>
  <si>
    <t>Друг всеобхватен доход:</t>
  </si>
  <si>
    <t>Преоценка на нетекущи активи</t>
  </si>
  <si>
    <t>Преоценка на финансови активи държани за продажба</t>
  </si>
  <si>
    <t>Валутни преизчисления на финансови отчети</t>
  </si>
  <si>
    <t>Разходи за материали</t>
  </si>
  <si>
    <t>Разходи за външни услуги</t>
  </si>
  <si>
    <t>Разходи за амортизация</t>
  </si>
  <si>
    <t>Разходи за персонала</t>
  </si>
  <si>
    <t>Други разходи за дейността</t>
  </si>
  <si>
    <t>Плащания на доставчици</t>
  </si>
  <si>
    <t>Платени данъци върху печалбата</t>
  </si>
  <si>
    <t>Постъпления от клиенти</t>
  </si>
  <si>
    <t xml:space="preserve">(в хиляди лева) </t>
  </si>
  <si>
    <t>бел.</t>
  </si>
  <si>
    <t>Основен капитал</t>
  </si>
  <si>
    <t>Премии от емисии</t>
  </si>
  <si>
    <t>Целеви резерви</t>
  </si>
  <si>
    <t>Натрупана печалба</t>
  </si>
  <si>
    <t>Общо</t>
  </si>
  <si>
    <t>Промени в счетоводната политика, корекция на фундаментални грешки и др.</t>
  </si>
  <si>
    <t>Изменения за сметка на собствениците, в т.ч.:</t>
  </si>
  <si>
    <t>увеличение</t>
  </si>
  <si>
    <t>намаление</t>
  </si>
  <si>
    <t>Финансов резултат за текущия период</t>
  </si>
  <si>
    <t>Разпределения на печалба</t>
  </si>
  <si>
    <t>в т.ч. за дивиденти</t>
  </si>
  <si>
    <t>Покриване на загуба</t>
  </si>
  <si>
    <t>Изкупени собствени акции</t>
  </si>
  <si>
    <t>Ефект от отсрочени данъци</t>
  </si>
  <si>
    <t>Други изменения в собствения капитал</t>
  </si>
  <si>
    <t>Пари и парични еквиваленти</t>
  </si>
  <si>
    <t>Активи държани за продажба</t>
  </si>
  <si>
    <t>Активи по отсрочени данъци</t>
  </si>
  <si>
    <t>Регистриран капитал</t>
  </si>
  <si>
    <t>София</t>
  </si>
  <si>
    <t>Здравно - осигурителни резерви</t>
  </si>
  <si>
    <t>Провизии</t>
  </si>
  <si>
    <t>Други нетекущи задължения</t>
  </si>
  <si>
    <t>Вид отчет:</t>
  </si>
  <si>
    <t>Междинен</t>
  </si>
  <si>
    <t>АКТИВИ</t>
  </si>
  <si>
    <t>КАПИТАЛ И ПАСИВИ</t>
  </si>
  <si>
    <t>Общо нетекущи активи</t>
  </si>
  <si>
    <t>Общо текущи активи</t>
  </si>
  <si>
    <t>Приходи</t>
  </si>
  <si>
    <t>Други доходи/загуби от дейността</t>
  </si>
  <si>
    <t>Финансови приходи/разходи</t>
  </si>
  <si>
    <t>Печалба/загуба от преустановени дейности</t>
  </si>
  <si>
    <t>18,21</t>
  </si>
  <si>
    <t>Годишен</t>
  </si>
  <si>
    <t>Нетекущи вземания от свързани предприятия</t>
  </si>
  <si>
    <t>Репутация</t>
  </si>
  <si>
    <t>Вземания от свързани предприятия</t>
  </si>
  <si>
    <t>Търговски и други текущи вземания и заеми</t>
  </si>
  <si>
    <t>Нетекущи пасиви</t>
  </si>
  <si>
    <t>Облигационни заеми</t>
  </si>
  <si>
    <t>Нетекущи задължения по банкови заеми</t>
  </si>
  <si>
    <t>Нетекущи задължения към свързани предприятия</t>
  </si>
  <si>
    <t>Задължения към свързани предприятия</t>
  </si>
  <si>
    <t>Задължения към персонала и за социално осигуряване</t>
  </si>
  <si>
    <t>Задължения за данъци</t>
  </si>
  <si>
    <t>Изменения в запасите от продукция и незавършено производство</t>
  </si>
  <si>
    <t>Друг всеобхватен доход</t>
  </si>
  <si>
    <t>Обезценка на активи</t>
  </si>
  <si>
    <t>Всеобхватен доход за периода</t>
  </si>
  <si>
    <t>Инвестиции в дъщерни, асоциирани и други предприятия</t>
  </si>
  <si>
    <t>Финансови активи държани до настъпване на падеж</t>
  </si>
  <si>
    <t>Инвестиции на разположение за продажба</t>
  </si>
  <si>
    <t>Други текущи финансови активи</t>
  </si>
  <si>
    <t>Текущи задължения по банкови заеми</t>
  </si>
  <si>
    <t>Собствен капитал</t>
  </si>
  <si>
    <t>Общо собствен капитал</t>
  </si>
  <si>
    <t>Общо нетекущи пасиви</t>
  </si>
  <si>
    <t>Текущи пасиви</t>
  </si>
  <si>
    <t>Общо текущи пасиви</t>
  </si>
  <si>
    <t>Общо пасиви</t>
  </si>
  <si>
    <t>Парични потоци от инвестиционна дейност</t>
  </si>
  <si>
    <t>Парични потоци от оперативна дейност</t>
  </si>
  <si>
    <t>Парични потоци от финансова дейност</t>
  </si>
  <si>
    <t>Нетни парични потоци от оперативна дейност</t>
  </si>
  <si>
    <t>Нетни парични потоци от инвестиционна дейност</t>
  </si>
  <si>
    <t>Нетни парични от финансова дейност</t>
  </si>
  <si>
    <t>Нетно изменение на паричните средства и паричните еквиваленти през периода</t>
  </si>
  <si>
    <t>Парични средства и парични еквиваленти на 1 януари</t>
  </si>
  <si>
    <t xml:space="preserve">Получени дивиденти </t>
  </si>
  <si>
    <t>Получени лихви и такси по предоставени заеми</t>
  </si>
  <si>
    <t>Плащания към персонала и за социално осигуряване</t>
  </si>
  <si>
    <t>Платени данъци (без данъци върху печалбата)</t>
  </si>
  <si>
    <t>Курсови разлики, нетно</t>
  </si>
  <si>
    <t xml:space="preserve">Получени лихви по предоставени депозити </t>
  </si>
  <si>
    <t>Платени банкови такси</t>
  </si>
  <si>
    <t>Придобиване на инвестиции в дъщерни дружества</t>
  </si>
  <si>
    <t>Придобиване на инвестиции в асоциирани дружества и малцинствени участия</t>
  </si>
  <si>
    <t>Постъпления от продажба на инвестиции в дъщерни дружества</t>
  </si>
  <si>
    <t>Предоставени заеми на свързани предприятия</t>
  </si>
  <si>
    <t>Възстановени заеми от свързани предприятия</t>
  </si>
  <si>
    <t>Покупки на имоти, машини и оборудване</t>
  </si>
  <si>
    <t>Постъпления от продажба на имоти, машини и оборудване</t>
  </si>
  <si>
    <t>Други парични потоци от финансова дейност (нетни)</t>
  </si>
  <si>
    <t>Постъпления от продажба на инвестиции в асоциирани дружества и малцинствени участия</t>
  </si>
  <si>
    <t>Други постъпления/плащания, нетно</t>
  </si>
  <si>
    <t>Получени заеми от свързани предприятия</t>
  </si>
  <si>
    <t>Изплатени облигационни заеми</t>
  </si>
  <si>
    <t>Получени банкови заеми</t>
  </si>
  <si>
    <t>Плащания по банкови заеми</t>
  </si>
  <si>
    <t>Изплатени лихви по облигационни заеми</t>
  </si>
  <si>
    <t>Изплатени лихви по банкови заеми</t>
  </si>
  <si>
    <t>Плащания по финансов лизинг</t>
  </si>
  <si>
    <t>Изплатени дивиденти</t>
  </si>
  <si>
    <t>Възстановени данъци(без данъци върху печалбата)</t>
  </si>
  <si>
    <t>Преоценъ-чен резерв</t>
  </si>
  <si>
    <t>Съставител:</t>
  </si>
  <si>
    <t>Кратко описание на дейността:</t>
  </si>
  <si>
    <t>*Отчетът за всеобхватния доход следва да се разглежда заедно с приложения от страница … до ..., представляващи неразделна част от финансовия отчет.</t>
  </si>
  <si>
    <t xml:space="preserve">*Отчетът за промените в собствения капитал следва да се разглежда заедно с приложения от страница … до ..., представляващи неразделна част от финансовите отчети. </t>
  </si>
  <si>
    <t>Други нетекущи вземания</t>
  </si>
  <si>
    <t>Възстановени заеми на свързани предприятия</t>
  </si>
  <si>
    <t>Постъпления от емитиране на ценни книжа</t>
  </si>
  <si>
    <t>Изплатени лихви на свързани предприятия</t>
  </si>
  <si>
    <t>Получени лихви от свързани лица</t>
  </si>
  <si>
    <t>Друг всеобхватен доход за периода</t>
  </si>
  <si>
    <t>Междинен и годишен</t>
  </si>
  <si>
    <t>Нетна печалба на акция:</t>
  </si>
  <si>
    <t>Парични средства и парични еквиваленти към края на отчетния период</t>
  </si>
  <si>
    <t>Доверие Обединен холдинг  АД</t>
  </si>
  <si>
    <t>Холдингово дружество</t>
  </si>
  <si>
    <t>Борис Борисов      Иван Кралев</t>
  </si>
  <si>
    <t>Анна Павлова</t>
  </si>
  <si>
    <t>Борис Борисов</t>
  </si>
  <si>
    <t>Член на УС</t>
  </si>
  <si>
    <t>Изпълнителен директор</t>
  </si>
  <si>
    <t>Даниела Коларова</t>
  </si>
  <si>
    <t>Иван Кралев</t>
  </si>
  <si>
    <t>Камен Иванов</t>
  </si>
  <si>
    <t>Междинният неконсолидиран финансов отчет е одобрен за публикуване на 09 юли 2009 година от:</t>
  </si>
  <si>
    <t>Текуща част от облигационните заеми</t>
  </si>
  <si>
    <t>Текуща част от банкови заеми</t>
  </si>
  <si>
    <t>Други парични потоци от инвестиционна дейност (нетни)</t>
  </si>
  <si>
    <t xml:space="preserve">Доверие – Обединен холдинг АД </t>
  </si>
  <si>
    <t xml:space="preserve">Междинен неконсолидиран финансов отчет </t>
  </si>
  <si>
    <t xml:space="preserve"> за периода, приключващ на 30 юни  2009 година</t>
  </si>
  <si>
    <t>Търговски задължения</t>
  </si>
  <si>
    <t>*Отчетът за всеобхватния доход следва да се разглежда заедно с приложения от страница 7 до 82, представляващи неразделна част от финансовия отчет.</t>
  </si>
  <si>
    <t>*Отчетът за финансовото състояние следва да се разглежда заедно с приложения от страница 7 до 82, представляващи неразделна част от финансовия отчет.</t>
  </si>
  <si>
    <t xml:space="preserve">*Отчетът за паричните потоци следва да се разглежда заедно с приложения от страница 7 до 82, представляващи неразделна част от финансовите отчети. </t>
  </si>
  <si>
    <t xml:space="preserve">*Отчетът за промените в собствения капитал следва да се разглежда заедно с приложения от страница 7 до  82, представляващи неразделна част от финансовите отчети. 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</si>
</sst>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#\|#\|#\|#\|#\|#\|#\|#\|#"/>
    <numFmt numFmtId="174" formatCode="\ #\ \|\ #\ \|\ #\ \|\ #\ "/>
    <numFmt numFmtId="175" formatCode="dd/mm/yyyy"/>
    <numFmt numFmtId="176" formatCode="General;\(General\)"/>
    <numFmt numFmtId="177" formatCode="dd/m/yyyy\ \г\."/>
    <numFmt numFmtId="178" formatCode="dd/m/yyyy"/>
    <numFmt numFmtId="179" formatCode="dd/m/yy"/>
    <numFmt numFmtId="180" formatCode="#,###;\ \(#,###\)"/>
    <numFmt numFmtId="181" formatCode="dd\ mmmm\ yyyy\ "/>
    <numFmt numFmtId="182" formatCode="#,##0;\ \(#,###\)"/>
    <numFmt numFmtId="183" formatCode="General;\ \(General\)"/>
    <numFmt numFmtId="184" formatCode="#,###;\(#,###\)"/>
    <numFmt numFmtId="185" formatCode="#,##0;\(#,###\)"/>
    <numFmt numFmtId="186" formatCode="[$-402]dd\ mmmm\ yyyy\ &quot;г.&quot;"/>
    <numFmt numFmtId="187" formatCode="dd/m/yyyy\ &quot;г.&quot;;@"/>
    <numFmt numFmtId="188" formatCode="dd/mm/yyyy\ &quot;г.&quot;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0"/>
    <numFmt numFmtId="194" formatCode="#,##0.000;\(#,##0.000\)"/>
    <numFmt numFmtId="195" formatCode="#,##0.0000;\(#,##0.0000\)"/>
  </numFmts>
  <fonts count="25">
    <font>
      <sz val="10"/>
      <name val="Arial"/>
      <family val="0"/>
    </font>
    <font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2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name val="Hebar"/>
      <family val="0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2" fillId="0" borderId="0" xfId="0" applyFont="1" applyFill="1" applyBorder="1" applyAlignment="1" applyProtection="1">
      <alignment horizontal="left" wrapText="1"/>
      <protection/>
    </xf>
    <xf numFmtId="14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3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184" fontId="9" fillId="0" borderId="1" xfId="0" applyNumberFormat="1" applyFont="1" applyFill="1" applyBorder="1" applyAlignment="1" applyProtection="1">
      <alignment horizontal="right"/>
      <protection/>
    </xf>
    <xf numFmtId="0" fontId="20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180" fontId="8" fillId="0" borderId="0" xfId="0" applyNumberFormat="1" applyFont="1" applyFill="1" applyBorder="1" applyAlignment="1" applyProtection="1">
      <alignment horizontal="right"/>
      <protection/>
    </xf>
    <xf numFmtId="180" fontId="8" fillId="0" borderId="1" xfId="0" applyNumberFormat="1" applyFont="1" applyFill="1" applyBorder="1" applyAlignment="1" applyProtection="1">
      <alignment horizontal="right"/>
      <protection/>
    </xf>
    <xf numFmtId="180" fontId="9" fillId="0" borderId="0" xfId="0" applyNumberFormat="1" applyFont="1" applyFill="1" applyBorder="1" applyAlignment="1" applyProtection="1">
      <alignment/>
      <protection locked="0"/>
    </xf>
    <xf numFmtId="180" fontId="8" fillId="0" borderId="2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9" fillId="0" borderId="0" xfId="20" applyFont="1" applyFill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0" xfId="20" applyFont="1" applyFill="1" applyAlignment="1" applyProtection="1">
      <alignment horizontal="left" wrapText="1"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0" xfId="20" applyFont="1" applyFill="1" applyAlignment="1" applyProtection="1">
      <alignment horizontal="left" indent="1"/>
      <protection/>
    </xf>
    <xf numFmtId="0" fontId="8" fillId="0" borderId="0" xfId="0" applyFont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180" fontId="9" fillId="0" borderId="0" xfId="0" applyNumberFormat="1" applyFont="1" applyAlignment="1" applyProtection="1">
      <alignment horizontal="right"/>
      <protection locked="0"/>
    </xf>
    <xf numFmtId="180" fontId="9" fillId="0" borderId="0" xfId="0" applyNumberFormat="1" applyFont="1" applyAlignment="1" applyProtection="1">
      <alignment/>
      <protection locked="0"/>
    </xf>
    <xf numFmtId="180" fontId="9" fillId="0" borderId="1" xfId="0" applyNumberFormat="1" applyFont="1" applyBorder="1" applyAlignment="1" applyProtection="1">
      <alignment horizontal="right"/>
      <protection locked="0"/>
    </xf>
    <xf numFmtId="180" fontId="9" fillId="0" borderId="1" xfId="0" applyNumberFormat="1" applyFont="1" applyBorder="1" applyAlignment="1" applyProtection="1">
      <alignment/>
      <protection locked="0"/>
    </xf>
    <xf numFmtId="180" fontId="9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178" fontId="8" fillId="0" borderId="0" xfId="0" applyNumberFormat="1" applyFont="1" applyFill="1" applyBorder="1" applyAlignment="1" applyProtection="1">
      <alignment horizontal="right" wrapText="1"/>
      <protection/>
    </xf>
    <xf numFmtId="0" fontId="8" fillId="0" borderId="0" xfId="0" applyFont="1" applyFill="1" applyAlignment="1" applyProtection="1">
      <alignment horizontal="right"/>
      <protection/>
    </xf>
    <xf numFmtId="14" fontId="7" fillId="0" borderId="0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/>
      <protection/>
    </xf>
    <xf numFmtId="14" fontId="8" fillId="0" borderId="0" xfId="0" applyNumberFormat="1" applyFont="1" applyBorder="1" applyAlignment="1" applyProtection="1">
      <alignment horizontal="right"/>
      <protection/>
    </xf>
    <xf numFmtId="14" fontId="8" fillId="0" borderId="0" xfId="0" applyNumberFormat="1" applyFont="1" applyFill="1" applyBorder="1" applyAlignment="1" applyProtection="1">
      <alignment horizontal="right" wrapText="1"/>
      <protection/>
    </xf>
    <xf numFmtId="14" fontId="9" fillId="0" borderId="0" xfId="0" applyNumberFormat="1" applyFont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180" fontId="9" fillId="0" borderId="0" xfId="0" applyNumberFormat="1" applyFont="1" applyAlignment="1" applyProtection="1">
      <alignment horizontal="right"/>
      <protection/>
    </xf>
    <xf numFmtId="180" fontId="9" fillId="0" borderId="0" xfId="0" applyNumberFormat="1" applyFont="1" applyAlignment="1" applyProtection="1">
      <alignment/>
      <protection/>
    </xf>
    <xf numFmtId="180" fontId="9" fillId="0" borderId="1" xfId="0" applyNumberFormat="1" applyFont="1" applyBorder="1" applyAlignment="1" applyProtection="1">
      <alignment horizontal="right"/>
      <protection/>
    </xf>
    <xf numFmtId="180" fontId="9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right"/>
      <protection/>
    </xf>
    <xf numFmtId="182" fontId="8" fillId="0" borderId="0" xfId="0" applyNumberFormat="1" applyFont="1" applyBorder="1" applyAlignment="1" applyProtection="1">
      <alignment horizontal="right"/>
      <protection/>
    </xf>
    <xf numFmtId="180" fontId="9" fillId="0" borderId="0" xfId="0" applyNumberFormat="1" applyFont="1" applyBorder="1" applyAlignment="1" applyProtection="1">
      <alignment/>
      <protection/>
    </xf>
    <xf numFmtId="180" fontId="8" fillId="0" borderId="3" xfId="0" applyNumberFormat="1" applyFont="1" applyBorder="1" applyAlignment="1" applyProtection="1">
      <alignment horizontal="right"/>
      <protection/>
    </xf>
    <xf numFmtId="183" fontId="9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wrapText="1"/>
      <protection/>
    </xf>
    <xf numFmtId="180" fontId="8" fillId="0" borderId="4" xfId="0" applyNumberFormat="1" applyFont="1" applyBorder="1" applyAlignment="1" applyProtection="1">
      <alignment horizontal="right"/>
      <protection/>
    </xf>
    <xf numFmtId="180" fontId="6" fillId="0" borderId="2" xfId="0" applyNumberFormat="1" applyFont="1" applyBorder="1" applyAlignment="1" applyProtection="1">
      <alignment horizontal="right"/>
      <protection/>
    </xf>
    <xf numFmtId="183" fontId="6" fillId="0" borderId="0" xfId="0" applyNumberFormat="1" applyFont="1" applyBorder="1" applyAlignment="1" applyProtection="1">
      <alignment horizontal="right"/>
      <protection/>
    </xf>
    <xf numFmtId="183" fontId="9" fillId="0" borderId="0" xfId="0" applyNumberFormat="1" applyFont="1" applyAlignment="1" applyProtection="1">
      <alignment horizontal="right"/>
      <protection/>
    </xf>
    <xf numFmtId="0" fontId="11" fillId="0" borderId="0" xfId="0" applyFont="1" applyAlignment="1" applyProtection="1">
      <alignment horizontal="right"/>
      <protection/>
    </xf>
    <xf numFmtId="0" fontId="9" fillId="0" borderId="0" xfId="0" applyFont="1" applyFill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180" fontId="9" fillId="0" borderId="0" xfId="0" applyNumberFormat="1" applyFont="1" applyFill="1" applyBorder="1" applyAlignment="1" applyProtection="1">
      <alignment horizontal="right"/>
      <protection locked="0"/>
    </xf>
    <xf numFmtId="180" fontId="9" fillId="0" borderId="0" xfId="0" applyNumberFormat="1" applyFont="1" applyFill="1" applyAlignment="1" applyProtection="1">
      <alignment/>
      <protection locked="0"/>
    </xf>
    <xf numFmtId="180" fontId="9" fillId="0" borderId="1" xfId="0" applyNumberFormat="1" applyFont="1" applyFill="1" applyBorder="1" applyAlignment="1" applyProtection="1">
      <alignment horizontal="right"/>
      <protection locked="0"/>
    </xf>
    <xf numFmtId="180" fontId="9" fillId="0" borderId="1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180" fontId="9" fillId="0" borderId="0" xfId="0" applyNumberFormat="1" applyFont="1" applyFill="1" applyBorder="1" applyAlignment="1" applyProtection="1">
      <alignment horizontal="right"/>
      <protection/>
    </xf>
    <xf numFmtId="180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wrapText="1"/>
      <protection/>
    </xf>
    <xf numFmtId="180" fontId="9" fillId="0" borderId="1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wrapText="1"/>
      <protection/>
    </xf>
    <xf numFmtId="180" fontId="9" fillId="0" borderId="0" xfId="0" applyNumberFormat="1" applyFont="1" applyFill="1" applyAlignment="1" applyProtection="1">
      <alignment horizontal="right"/>
      <protection locked="0"/>
    </xf>
    <xf numFmtId="180" fontId="8" fillId="0" borderId="0" xfId="0" applyNumberFormat="1" applyFont="1" applyFill="1" applyBorder="1" applyAlignment="1" applyProtection="1">
      <alignment horizontal="right"/>
      <protection locked="0"/>
    </xf>
    <xf numFmtId="14" fontId="11" fillId="0" borderId="0" xfId="0" applyNumberFormat="1" applyFont="1" applyAlignment="1" applyProtection="1">
      <alignment horizontal="left"/>
      <protection/>
    </xf>
    <xf numFmtId="14" fontId="11" fillId="0" borderId="0" xfId="0" applyNumberFormat="1" applyFont="1" applyAlignment="1" applyProtection="1">
      <alignment horizontal="right"/>
      <protection/>
    </xf>
    <xf numFmtId="14" fontId="8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3" fontId="9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180" fontId="6" fillId="0" borderId="2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181" fontId="9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Alignment="1" applyProtection="1">
      <alignment/>
      <protection/>
    </xf>
    <xf numFmtId="49" fontId="9" fillId="0" borderId="0" xfId="0" applyNumberFormat="1" applyFont="1" applyBorder="1" applyAlignment="1" applyProtection="1">
      <alignment/>
      <protection/>
    </xf>
    <xf numFmtId="0" fontId="9" fillId="0" borderId="0" xfId="0" applyFont="1" applyFill="1" applyAlignment="1" applyProtection="1">
      <alignment horizontal="left" wrapText="1"/>
      <protection/>
    </xf>
    <xf numFmtId="0" fontId="9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 wrapText="1"/>
      <protection/>
    </xf>
    <xf numFmtId="0" fontId="15" fillId="0" borderId="0" xfId="21" applyFont="1" applyFill="1" applyBorder="1" applyAlignment="1" applyProtection="1">
      <alignment vertical="top" wrapText="1"/>
      <protection/>
    </xf>
    <xf numFmtId="180" fontId="8" fillId="0" borderId="0" xfId="0" applyNumberFormat="1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10" fillId="0" borderId="0" xfId="0" applyFont="1" applyAlignment="1" applyProtection="1">
      <alignment wrapText="1"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84" fontId="9" fillId="0" borderId="1" xfId="0" applyNumberFormat="1" applyFont="1" applyFill="1" applyBorder="1" applyAlignment="1" applyProtection="1">
      <alignment horizontal="right" wrapText="1"/>
      <protection/>
    </xf>
    <xf numFmtId="0" fontId="8" fillId="0" borderId="0" xfId="22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180" fontId="9" fillId="0" borderId="0" xfId="0" applyNumberFormat="1" applyFont="1" applyBorder="1" applyAlignment="1" applyProtection="1">
      <alignment/>
      <protection locked="0"/>
    </xf>
    <xf numFmtId="194" fontId="9" fillId="0" borderId="0" xfId="0" applyNumberFormat="1" applyFont="1" applyAlignment="1" applyProtection="1">
      <alignment horizontal="right"/>
      <protection locked="0"/>
    </xf>
    <xf numFmtId="194" fontId="9" fillId="0" borderId="0" xfId="0" applyNumberFormat="1" applyFont="1" applyAlignment="1" applyProtection="1">
      <alignment/>
      <protection locked="0"/>
    </xf>
    <xf numFmtId="0" fontId="20" fillId="0" borderId="0" xfId="0" applyFont="1" applyAlignment="1">
      <alignment/>
    </xf>
    <xf numFmtId="0" fontId="7" fillId="0" borderId="0" xfId="0" applyFont="1" applyAlignment="1">
      <alignment/>
    </xf>
    <xf numFmtId="195" fontId="9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95" fontId="9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 wrapText="1"/>
      <protection locked="0"/>
    </xf>
    <xf numFmtId="0" fontId="9" fillId="0" borderId="0" xfId="0" applyFont="1" applyFill="1" applyAlignment="1" applyProtection="1">
      <alignment horizontal="left" wrapText="1"/>
      <protection/>
    </xf>
    <xf numFmtId="0" fontId="8" fillId="0" borderId="0" xfId="22" applyNumberFormat="1" applyFont="1" applyFill="1" applyBorder="1" applyAlignment="1" applyProtection="1">
      <alignment vertical="center"/>
      <protection/>
    </xf>
    <xf numFmtId="49" fontId="9" fillId="0" borderId="0" xfId="22" applyNumberFormat="1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left" wrapText="1"/>
      <protection locked="0"/>
    </xf>
    <xf numFmtId="49" fontId="9" fillId="0" borderId="0" xfId="22" applyNumberFormat="1" applyFont="1" applyFill="1" applyBorder="1" applyAlignment="1" applyProtection="1">
      <alignment vertical="center"/>
      <protection/>
    </xf>
    <xf numFmtId="0" fontId="8" fillId="0" borderId="0" xfId="22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wrapText="1"/>
      <protection/>
    </xf>
    <xf numFmtId="180" fontId="8" fillId="0" borderId="0" xfId="0" applyNumberFormat="1" applyFont="1" applyFill="1" applyBorder="1" applyAlignment="1" applyProtection="1">
      <alignment horizontal="right"/>
      <protection/>
    </xf>
    <xf numFmtId="180" fontId="8" fillId="0" borderId="2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ancial statements 2000 Alcomet" xfId="21"/>
    <cellStyle name="Normal_sobkapt" xfId="22"/>
    <cellStyle name="Percent" xfId="23"/>
  </cellStyles>
  <dxfs count="4"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 patternType="none">
          <fgColor rgb="FFFFFFFF"/>
          <bgColor indexed="65"/>
        </patternFill>
      </fill>
      <border/>
    </dxf>
    <dxf>
      <font>
        <color rgb="FFFFFFFF"/>
      </font>
      <fill>
        <patternFill patternType="none">
          <fgColor rgb="FFFFFFFF"/>
          <bgColor indexed="65"/>
        </patternFill>
      </fill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33</xdr:row>
      <xdr:rowOff>133350</xdr:rowOff>
    </xdr:from>
    <xdr:to>
      <xdr:col>8</xdr:col>
      <xdr:colOff>133350</xdr:colOff>
      <xdr:row>44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5857875"/>
          <a:ext cx="15049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4:G25"/>
  <sheetViews>
    <sheetView workbookViewId="0" topLeftCell="A1">
      <selection activeCell="E16" sqref="E16"/>
    </sheetView>
  </sheetViews>
  <sheetFormatPr defaultColWidth="9.140625" defaultRowHeight="12.75"/>
  <cols>
    <col min="1" max="1" width="1.7109375" style="17" customWidth="1"/>
    <col min="2" max="2" width="35.7109375" style="17" customWidth="1"/>
    <col min="3" max="3" width="3.28125" style="17" customWidth="1"/>
    <col min="4" max="4" width="45.7109375" style="17" customWidth="1"/>
    <col min="5" max="5" width="28.140625" style="17" customWidth="1"/>
    <col min="6" max="6" width="33.7109375" style="17" hidden="1" customWidth="1"/>
    <col min="7" max="16384" width="9.140625" style="17" customWidth="1"/>
  </cols>
  <sheetData>
    <row r="4" ht="15">
      <c r="F4" s="16">
        <v>1</v>
      </c>
    </row>
    <row r="5" ht="15">
      <c r="F5" s="16" t="s">
        <v>67</v>
      </c>
    </row>
    <row r="6" spans="2:6" ht="15">
      <c r="B6" s="1"/>
      <c r="C6" s="1"/>
      <c r="D6" s="18"/>
      <c r="E6" s="18"/>
      <c r="F6" s="16" t="s">
        <v>77</v>
      </c>
    </row>
    <row r="7" spans="2:5" ht="15">
      <c r="B7" s="19"/>
      <c r="C7" s="19"/>
      <c r="D7" s="19"/>
      <c r="E7" s="18"/>
    </row>
    <row r="8" spans="2:5" ht="15">
      <c r="B8" s="19"/>
      <c r="C8" s="19"/>
      <c r="D8" s="19"/>
      <c r="E8" s="18"/>
    </row>
    <row r="9" spans="2:7" ht="15">
      <c r="B9" s="20" t="s">
        <v>66</v>
      </c>
      <c r="C9" s="19"/>
      <c r="D9" s="16"/>
      <c r="E9" s="18"/>
      <c r="F9" s="21"/>
      <c r="G9" s="22"/>
    </row>
    <row r="10" spans="2:7" ht="29.25">
      <c r="B10" s="23" t="s">
        <v>2</v>
      </c>
      <c r="C10" s="18"/>
      <c r="D10" s="2">
        <v>39994</v>
      </c>
      <c r="E10" s="18"/>
      <c r="F10" s="24"/>
      <c r="G10" s="22"/>
    </row>
    <row r="11" spans="2:7" ht="15">
      <c r="B11" s="25" t="s">
        <v>3</v>
      </c>
      <c r="C11" s="18"/>
      <c r="D11" s="3" t="s">
        <v>152</v>
      </c>
      <c r="E11" s="18"/>
      <c r="F11" s="21"/>
      <c r="G11" s="22"/>
    </row>
    <row r="12" spans="2:7" ht="15">
      <c r="B12" s="25" t="s">
        <v>4</v>
      </c>
      <c r="C12" s="18"/>
      <c r="D12" s="4" t="s">
        <v>62</v>
      </c>
      <c r="E12" s="18"/>
      <c r="F12" s="21"/>
      <c r="G12" s="22"/>
    </row>
    <row r="13" spans="2:7" ht="15">
      <c r="B13" s="25" t="s">
        <v>5</v>
      </c>
      <c r="C13" s="18"/>
      <c r="D13" s="5">
        <v>121575489</v>
      </c>
      <c r="E13" s="18"/>
      <c r="F13" s="21"/>
      <c r="G13" s="22"/>
    </row>
    <row r="14" spans="2:7" ht="15">
      <c r="B14" s="25" t="s">
        <v>6</v>
      </c>
      <c r="C14" s="18"/>
      <c r="D14" s="4">
        <v>666</v>
      </c>
      <c r="E14" s="18"/>
      <c r="F14" s="21"/>
      <c r="G14" s="22"/>
    </row>
    <row r="15" spans="2:7" ht="15">
      <c r="B15" s="25" t="s">
        <v>140</v>
      </c>
      <c r="C15" s="18"/>
      <c r="D15" s="4" t="s">
        <v>153</v>
      </c>
      <c r="E15" s="18"/>
      <c r="F15" s="21"/>
      <c r="G15" s="22"/>
    </row>
    <row r="16" spans="2:7" ht="15">
      <c r="B16" s="25" t="s">
        <v>0</v>
      </c>
      <c r="C16" s="18"/>
      <c r="D16" s="4" t="s">
        <v>154</v>
      </c>
      <c r="E16" s="18"/>
      <c r="F16" s="27"/>
      <c r="G16" s="22"/>
    </row>
    <row r="17" spans="2:7" ht="15">
      <c r="B17" s="25" t="s">
        <v>1</v>
      </c>
      <c r="C17" s="18"/>
      <c r="D17" s="4" t="s">
        <v>155</v>
      </c>
      <c r="E17" s="18"/>
      <c r="F17" s="21"/>
      <c r="G17" s="22"/>
    </row>
    <row r="18" spans="2:7" ht="15">
      <c r="B18" s="28"/>
      <c r="C18" s="28"/>
      <c r="D18" s="28"/>
      <c r="E18" s="28"/>
      <c r="F18" s="21"/>
      <c r="G18" s="22"/>
    </row>
    <row r="19" spans="5:7" ht="15">
      <c r="E19" s="28"/>
      <c r="F19" s="29"/>
      <c r="G19" s="22"/>
    </row>
    <row r="20" spans="6:7" ht="15">
      <c r="F20" s="29"/>
      <c r="G20" s="22"/>
    </row>
    <row r="21" spans="5:7" ht="15">
      <c r="E21" s="30"/>
      <c r="F21" s="29"/>
      <c r="G21" s="31"/>
    </row>
    <row r="22" spans="2:7" ht="15">
      <c r="B22" s="28"/>
      <c r="F22" s="29"/>
      <c r="G22" s="31"/>
    </row>
    <row r="23" spans="2:7" ht="15">
      <c r="B23" s="28"/>
      <c r="C23" s="28"/>
      <c r="D23" s="28"/>
      <c r="F23" s="29"/>
      <c r="G23" s="22"/>
    </row>
    <row r="24" spans="2:6" ht="15">
      <c r="B24" s="28"/>
      <c r="C24" s="28"/>
      <c r="D24" s="28"/>
      <c r="F24" s="29"/>
    </row>
    <row r="25" ht="15">
      <c r="F25" s="28"/>
    </row>
  </sheetData>
  <sheetProtection password="F554" sheet="1" objects="1" scenarios="1"/>
  <dataValidations count="1">
    <dataValidation type="date" allowBlank="1" showInputMessage="1" showErrorMessage="1" promptTitle="Формат на датата" prompt="Датата трябва да бъде въведена в следния формат: дд/мм/гггг&#10;Например: 31/12/2009" errorTitle="Грешка!" error="Не е спазен необходимия формат на датата!" sqref="D10">
      <formula1>36526</formula1>
      <formula2>47848</formula2>
    </dataValidation>
  </dataValidations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20"/>
  <sheetViews>
    <sheetView workbookViewId="0" topLeftCell="A1">
      <selection activeCell="A12" sqref="A12"/>
    </sheetView>
  </sheetViews>
  <sheetFormatPr defaultColWidth="9.140625" defaultRowHeight="12.75"/>
  <sheetData>
    <row r="7" spans="1:6" ht="15.75">
      <c r="A7" s="128" t="s">
        <v>166</v>
      </c>
      <c r="C7" s="129"/>
      <c r="D7" s="125"/>
      <c r="E7" s="125"/>
      <c r="F7" s="125"/>
    </row>
    <row r="8" spans="1:6" ht="15.75">
      <c r="A8" s="130"/>
      <c r="C8" s="125"/>
      <c r="D8" s="125"/>
      <c r="E8" s="125"/>
      <c r="F8" s="125"/>
    </row>
    <row r="9" spans="1:6" ht="15.75">
      <c r="A9" s="128" t="s">
        <v>167</v>
      </c>
      <c r="C9" s="130"/>
      <c r="D9" s="130"/>
      <c r="E9" s="125"/>
      <c r="F9" s="125"/>
    </row>
    <row r="10" spans="1:6" ht="15.75">
      <c r="A10" s="130"/>
      <c r="C10" s="130"/>
      <c r="D10" s="130"/>
      <c r="E10" s="125"/>
      <c r="F10" s="125"/>
    </row>
    <row r="11" spans="1:6" ht="15.75">
      <c r="A11" s="128" t="s">
        <v>168</v>
      </c>
      <c r="C11" s="130"/>
      <c r="D11" s="130"/>
      <c r="E11" s="125"/>
      <c r="F11" s="125"/>
    </row>
    <row r="12" spans="4:6" ht="15.75">
      <c r="D12" s="130"/>
      <c r="E12" s="125"/>
      <c r="F12" s="125"/>
    </row>
    <row r="16" ht="15.75">
      <c r="E16" s="131"/>
    </row>
    <row r="18" ht="15.75">
      <c r="E18" s="131"/>
    </row>
    <row r="19" ht="15.75">
      <c r="E19" s="131"/>
    </row>
    <row r="20" ht="15.75">
      <c r="E20" s="13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O37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6.7109375" style="37" customWidth="1"/>
    <col min="2" max="2" width="5.7109375" style="38" customWidth="1"/>
    <col min="3" max="4" width="12.7109375" style="39" customWidth="1"/>
    <col min="5" max="5" width="12.7109375" style="37" customWidth="1"/>
    <col min="6" max="6" width="5.7109375" style="37" customWidth="1"/>
    <col min="7" max="9" width="12.7109375" style="37" hidden="1" customWidth="1"/>
    <col min="10" max="10" width="5.7109375" style="37" hidden="1" customWidth="1"/>
    <col min="11" max="13" width="12.7109375" style="37" hidden="1" customWidth="1"/>
    <col min="14" max="14" width="10.140625" style="37" bestFit="1" customWidth="1"/>
    <col min="15" max="16384" width="9.140625" style="37" customWidth="1"/>
  </cols>
  <sheetData>
    <row r="1" spans="1:5" ht="18.75">
      <c r="A1" s="137" t="str">
        <f>CHOOSE(Данни!F4,"Междинен","Годишен")&amp;" отчет за всеобхватния доход на"</f>
        <v>Междинен отчет за всеобхватния доход на</v>
      </c>
      <c r="B1" s="137"/>
      <c r="C1" s="137"/>
      <c r="D1" s="137"/>
      <c r="E1" s="137"/>
    </row>
    <row r="2" spans="1:5" ht="18.75">
      <c r="A2" s="137" t="str">
        <f>Данни!D11&amp;" за периода приключващ на "&amp;DAY(Данни!D10)&amp;"."&amp;IF(MONTH(Данни!D10)&gt;10,MONTH(Данни!D10),"0"&amp;MONTH(Данни!D10))&amp;"."&amp;YEAR(Данни!D10)</f>
        <v>Доверие Обединен холдинг  АД за периода приключващ на 30.06.2009</v>
      </c>
      <c r="B2" s="137"/>
      <c r="C2" s="137"/>
      <c r="D2" s="137"/>
      <c r="E2" s="137"/>
    </row>
    <row r="3" spans="7:13" ht="15">
      <c r="G3" s="134" t="s">
        <v>67</v>
      </c>
      <c r="H3" s="134"/>
      <c r="I3" s="134"/>
      <c r="J3" s="40"/>
      <c r="K3" s="134" t="s">
        <v>77</v>
      </c>
      <c r="L3" s="134"/>
      <c r="M3" s="134"/>
    </row>
    <row r="4" spans="1:4" ht="15">
      <c r="A4" s="17"/>
      <c r="C4" s="41"/>
      <c r="D4" s="42"/>
    </row>
    <row r="5" spans="1:14" ht="28.5">
      <c r="A5" s="43" t="s">
        <v>7</v>
      </c>
      <c r="B5" s="44" t="s">
        <v>8</v>
      </c>
      <c r="C5" s="45" t="str">
        <f>IF(Данни!$F$4=1,'ОВД ФП'!G5,'ОВД ФП'!K5)</f>
        <v>30.06.2009</v>
      </c>
      <c r="D5" s="45" t="str">
        <f>IF(Данни!F4=2,"",IF(Данни!$F$4=1,'ОВД ФП'!H5,'ОВД ФП'!L5))</f>
        <v>30.06.2008</v>
      </c>
      <c r="E5" s="45" t="str">
        <f>IF(Данни!$F$4=1,'ОВД ФП'!I5,'ОВД ФП'!M5)</f>
        <v>31.12.2008</v>
      </c>
      <c r="G5" s="45" t="str">
        <f>DAY(Данни!D10)&amp;"."&amp;IF(MONTH(Данни!D10)&gt;10,MONTH(Данни!D10),"0"&amp;MONTH(Данни!D10))&amp;"."&amp;YEAR(Данни!D10)</f>
        <v>30.06.2009</v>
      </c>
      <c r="H5" s="46" t="str">
        <f>DAY(Данни!D10)&amp;"."&amp;IF(MONTH(Данни!D10)&gt;10,MONTH(Данни!D10),"0"&amp;MONTH(Данни!D10))&amp;"."&amp;YEAR(Данни!D10)-1</f>
        <v>30.06.2008</v>
      </c>
      <c r="I5" s="46" t="str">
        <f>"31.12."&amp;YEAR(Данни!D10)-1</f>
        <v>31.12.2008</v>
      </c>
      <c r="K5" s="45" t="str">
        <f>DAY(Данни!D10)&amp;"."&amp;IF(MONTH(Данни!D10)&gt;10,MONTH(Данни!D10),"0"&amp;MONTH(Данни!D10))&amp;"."&amp;YEAR(Данни!D10)</f>
        <v>30.06.2009</v>
      </c>
      <c r="L5" s="45"/>
      <c r="M5" s="46" t="str">
        <f>"31.12."&amp;YEAR(Данни!D10)-1</f>
        <v>31.12.2008</v>
      </c>
      <c r="N5" s="47"/>
    </row>
    <row r="6" spans="1:12" ht="15">
      <c r="A6" s="6"/>
      <c r="B6" s="48"/>
      <c r="C6" s="45"/>
      <c r="D6" s="49"/>
      <c r="G6" s="49"/>
      <c r="H6" s="49"/>
      <c r="K6" s="49"/>
      <c r="L6" s="49"/>
    </row>
    <row r="7" spans="1:12" ht="15">
      <c r="A7" s="6" t="s">
        <v>72</v>
      </c>
      <c r="B7" s="7">
        <v>3</v>
      </c>
      <c r="C7" s="32"/>
      <c r="D7" s="32"/>
      <c r="E7" s="33"/>
      <c r="G7" s="51"/>
      <c r="H7" s="51"/>
      <c r="K7" s="51"/>
      <c r="L7" s="51"/>
    </row>
    <row r="8" spans="1:15" ht="15">
      <c r="A8" s="6" t="s">
        <v>20</v>
      </c>
      <c r="B8" s="7">
        <v>5</v>
      </c>
      <c r="C8" s="34"/>
      <c r="D8" s="34"/>
      <c r="E8" s="35"/>
      <c r="G8" s="54"/>
      <c r="H8" s="54"/>
      <c r="I8" s="6"/>
      <c r="J8" s="6"/>
      <c r="K8" s="54"/>
      <c r="L8" s="54"/>
      <c r="M8" s="6"/>
      <c r="N8" s="6"/>
      <c r="O8" s="6"/>
    </row>
    <row r="9" spans="1:15" ht="15">
      <c r="A9" s="55" t="s">
        <v>24</v>
      </c>
      <c r="B9" s="7"/>
      <c r="C9" s="56">
        <f>SUM(C7:C8)</f>
        <v>0</v>
      </c>
      <c r="D9" s="56">
        <f>IF(Данни!F4=2,"",SUM(D7:D8))</f>
        <v>0</v>
      </c>
      <c r="E9" s="56">
        <f>SUM(E7:E8)</f>
        <v>0</v>
      </c>
      <c r="G9" s="57"/>
      <c r="H9" s="57"/>
      <c r="I9" s="57"/>
      <c r="J9" s="6"/>
      <c r="K9" s="57"/>
      <c r="L9" s="57"/>
      <c r="M9" s="57"/>
      <c r="N9" s="6"/>
      <c r="O9" s="6"/>
    </row>
    <row r="10" spans="1:15" ht="15">
      <c r="A10" s="6" t="s">
        <v>73</v>
      </c>
      <c r="B10" s="7">
        <v>5</v>
      </c>
      <c r="C10" s="32"/>
      <c r="D10" s="32"/>
      <c r="E10" s="33"/>
      <c r="G10" s="54"/>
      <c r="H10" s="54"/>
      <c r="I10" s="6"/>
      <c r="J10" s="6"/>
      <c r="K10" s="54"/>
      <c r="L10" s="54"/>
      <c r="M10" s="6"/>
      <c r="N10" s="6"/>
      <c r="O10" s="6"/>
    </row>
    <row r="11" spans="1:15" ht="15">
      <c r="A11" s="6" t="s">
        <v>21</v>
      </c>
      <c r="B11" s="7">
        <v>6</v>
      </c>
      <c r="C11" s="32"/>
      <c r="D11" s="32"/>
      <c r="E11" s="33"/>
      <c r="G11" s="54"/>
      <c r="H11" s="54"/>
      <c r="I11" s="6"/>
      <c r="J11" s="6"/>
      <c r="K11" s="54"/>
      <c r="L11" s="54"/>
      <c r="M11" s="6"/>
      <c r="N11" s="6"/>
      <c r="O11" s="6"/>
    </row>
    <row r="12" spans="1:15" ht="15">
      <c r="A12" s="6" t="s">
        <v>22</v>
      </c>
      <c r="B12" s="7">
        <v>7</v>
      </c>
      <c r="C12" s="34"/>
      <c r="D12" s="34"/>
      <c r="E12" s="35"/>
      <c r="G12" s="54"/>
      <c r="H12" s="54"/>
      <c r="I12" s="6"/>
      <c r="J12" s="6"/>
      <c r="K12" s="54"/>
      <c r="L12" s="54"/>
      <c r="M12" s="6"/>
      <c r="N12" s="6"/>
      <c r="O12" s="6"/>
    </row>
    <row r="13" spans="1:15" ht="15">
      <c r="A13" s="55" t="s">
        <v>25</v>
      </c>
      <c r="B13" s="7"/>
      <c r="C13" s="56">
        <f>SUM(C9:C12)</f>
        <v>0</v>
      </c>
      <c r="D13" s="56">
        <f>IF(Данни!F4=2,"",SUM(D9:D12))</f>
        <v>0</v>
      </c>
      <c r="E13" s="56">
        <f>SUM(E9:E12)</f>
        <v>0</v>
      </c>
      <c r="G13" s="57"/>
      <c r="H13" s="57"/>
      <c r="I13" s="57"/>
      <c r="J13" s="6"/>
      <c r="K13" s="57"/>
      <c r="L13" s="57"/>
      <c r="M13" s="57"/>
      <c r="N13" s="6"/>
      <c r="O13" s="6"/>
    </row>
    <row r="14" spans="1:15" ht="15">
      <c r="A14" s="6" t="s">
        <v>74</v>
      </c>
      <c r="B14" s="7">
        <v>11</v>
      </c>
      <c r="C14" s="34"/>
      <c r="D14" s="34"/>
      <c r="E14" s="35"/>
      <c r="G14" s="54"/>
      <c r="H14" s="54"/>
      <c r="I14" s="6"/>
      <c r="J14" s="6"/>
      <c r="K14" s="54"/>
      <c r="L14" s="54"/>
      <c r="M14" s="6"/>
      <c r="N14" s="6"/>
      <c r="O14" s="6"/>
    </row>
    <row r="15" spans="1:15" ht="15">
      <c r="A15" s="55" t="s">
        <v>26</v>
      </c>
      <c r="B15" s="7"/>
      <c r="C15" s="56">
        <f>SUM(C13:C14)</f>
        <v>0</v>
      </c>
      <c r="D15" s="56">
        <f>IF(Данни!F4=2,"",SUM(D13:D14))</f>
        <v>0</v>
      </c>
      <c r="E15" s="56">
        <f>SUM(E13:E14)</f>
        <v>0</v>
      </c>
      <c r="G15" s="57"/>
      <c r="H15" s="57"/>
      <c r="I15" s="57"/>
      <c r="J15" s="6"/>
      <c r="K15" s="57"/>
      <c r="L15" s="57"/>
      <c r="M15" s="57"/>
      <c r="N15" s="6"/>
      <c r="O15" s="6"/>
    </row>
    <row r="16" spans="1:15" ht="15">
      <c r="A16" s="6" t="s">
        <v>23</v>
      </c>
      <c r="B16" s="7">
        <v>12</v>
      </c>
      <c r="C16" s="36"/>
      <c r="D16" s="36"/>
      <c r="E16" s="122"/>
      <c r="G16" s="54"/>
      <c r="H16" s="54"/>
      <c r="I16" s="6"/>
      <c r="J16" s="6"/>
      <c r="K16" s="54"/>
      <c r="L16" s="54"/>
      <c r="M16" s="6"/>
      <c r="N16" s="6"/>
      <c r="O16" s="6"/>
    </row>
    <row r="17" spans="1:15" ht="15">
      <c r="A17" s="6" t="s">
        <v>75</v>
      </c>
      <c r="B17" s="7"/>
      <c r="C17" s="36"/>
      <c r="D17" s="36"/>
      <c r="E17" s="33"/>
      <c r="G17" s="54"/>
      <c r="H17" s="54"/>
      <c r="I17" s="6"/>
      <c r="J17" s="6"/>
      <c r="K17" s="54"/>
      <c r="L17" s="54"/>
      <c r="M17" s="6"/>
      <c r="N17" s="6"/>
      <c r="O17" s="6"/>
    </row>
    <row r="18" spans="1:15" ht="15.75" thickBot="1">
      <c r="A18" s="55" t="s">
        <v>27</v>
      </c>
      <c r="B18" s="7"/>
      <c r="C18" s="59">
        <f>SUM(C15:C16)</f>
        <v>0</v>
      </c>
      <c r="D18" s="59">
        <f>IF(Данни!F4=2,"",SUM(D15:D16))</f>
        <v>0</v>
      </c>
      <c r="E18" s="59">
        <f>SUM(E15:E16)</f>
        <v>0</v>
      </c>
      <c r="G18" s="57"/>
      <c r="H18" s="57"/>
      <c r="I18" s="57"/>
      <c r="J18" s="6"/>
      <c r="K18" s="57"/>
      <c r="L18" s="57"/>
      <c r="M18" s="57"/>
      <c r="N18" s="6"/>
      <c r="O18" s="6"/>
    </row>
    <row r="19" spans="1:15" ht="15.75" thickTop="1">
      <c r="A19" s="6"/>
      <c r="B19" s="7"/>
      <c r="C19" s="51"/>
      <c r="D19" s="51"/>
      <c r="E19" s="52"/>
      <c r="G19" s="60"/>
      <c r="H19" s="60"/>
      <c r="I19" s="6"/>
      <c r="J19" s="6"/>
      <c r="K19" s="60"/>
      <c r="L19" s="60"/>
      <c r="M19" s="6"/>
      <c r="N19" s="6"/>
      <c r="O19" s="6"/>
    </row>
    <row r="20" spans="1:15" ht="15">
      <c r="A20" s="55" t="s">
        <v>28</v>
      </c>
      <c r="B20" s="7"/>
      <c r="C20" s="51"/>
      <c r="D20" s="51"/>
      <c r="E20" s="52"/>
      <c r="G20" s="60"/>
      <c r="H20" s="60"/>
      <c r="I20" s="6"/>
      <c r="J20" s="6"/>
      <c r="K20" s="60"/>
      <c r="L20" s="60"/>
      <c r="M20" s="6"/>
      <c r="N20" s="6"/>
      <c r="O20" s="6"/>
    </row>
    <row r="21" spans="1:15" ht="15">
      <c r="A21" s="6" t="s">
        <v>29</v>
      </c>
      <c r="B21" s="7" t="s">
        <v>76</v>
      </c>
      <c r="C21" s="32"/>
      <c r="D21" s="32"/>
      <c r="E21" s="33"/>
      <c r="G21" s="60"/>
      <c r="H21" s="60"/>
      <c r="I21" s="6"/>
      <c r="J21" s="6"/>
      <c r="K21" s="60"/>
      <c r="L21" s="60"/>
      <c r="M21" s="6"/>
      <c r="N21" s="6"/>
      <c r="O21" s="6"/>
    </row>
    <row r="22" spans="1:15" ht="30">
      <c r="A22" s="61" t="s">
        <v>31</v>
      </c>
      <c r="B22" s="7"/>
      <c r="C22" s="32"/>
      <c r="D22" s="32"/>
      <c r="E22" s="33"/>
      <c r="G22" s="60"/>
      <c r="H22" s="60"/>
      <c r="I22" s="6"/>
      <c r="J22" s="6"/>
      <c r="K22" s="60"/>
      <c r="L22" s="60"/>
      <c r="M22" s="6"/>
      <c r="N22" s="6"/>
      <c r="O22" s="6"/>
    </row>
    <row r="23" spans="1:15" ht="30">
      <c r="A23" s="61" t="s">
        <v>30</v>
      </c>
      <c r="B23" s="7">
        <v>15</v>
      </c>
      <c r="C23" s="34"/>
      <c r="D23" s="34"/>
      <c r="E23" s="35"/>
      <c r="G23" s="60"/>
      <c r="H23" s="60"/>
      <c r="I23" s="6"/>
      <c r="J23" s="6"/>
      <c r="K23" s="60"/>
      <c r="L23" s="60"/>
      <c r="M23" s="6"/>
      <c r="N23" s="6"/>
      <c r="O23" s="6"/>
    </row>
    <row r="24" spans="1:15" ht="15">
      <c r="A24" s="55" t="s">
        <v>90</v>
      </c>
      <c r="B24" s="7"/>
      <c r="C24" s="62">
        <f>SUM(C21:C23)</f>
        <v>0</v>
      </c>
      <c r="D24" s="62">
        <f>IF(Данни!F4=2,"",SUM(D21:D23))</f>
        <v>0</v>
      </c>
      <c r="E24" s="62">
        <f>SUM(E21:E23)</f>
        <v>0</v>
      </c>
      <c r="G24" s="57"/>
      <c r="H24" s="57"/>
      <c r="I24" s="57"/>
      <c r="J24" s="6"/>
      <c r="K24" s="57"/>
      <c r="L24" s="57"/>
      <c r="M24" s="57"/>
      <c r="N24" s="6"/>
      <c r="O24" s="6"/>
    </row>
    <row r="25" spans="1:15" ht="15">
      <c r="A25" s="6"/>
      <c r="B25" s="7"/>
      <c r="C25" s="54"/>
      <c r="D25" s="54"/>
      <c r="E25" s="58"/>
      <c r="G25" s="60"/>
      <c r="H25" s="60"/>
      <c r="I25" s="6"/>
      <c r="J25" s="6"/>
      <c r="K25" s="60"/>
      <c r="L25" s="60"/>
      <c r="M25" s="6"/>
      <c r="N25" s="6"/>
      <c r="O25" s="6"/>
    </row>
    <row r="26" spans="1:15" ht="16.5" thickBot="1">
      <c r="A26" s="55" t="s">
        <v>92</v>
      </c>
      <c r="B26" s="7"/>
      <c r="C26" s="63">
        <f>C18+C24</f>
        <v>0</v>
      </c>
      <c r="D26" s="63">
        <f>IF(Данни!F4=2,"",D18+D24)</f>
        <v>0</v>
      </c>
      <c r="E26" s="63">
        <f>E18+E24</f>
        <v>0</v>
      </c>
      <c r="G26" s="64"/>
      <c r="H26" s="64"/>
      <c r="I26" s="64"/>
      <c r="J26" s="6"/>
      <c r="K26" s="64"/>
      <c r="L26" s="64"/>
      <c r="M26" s="64"/>
      <c r="N26" s="6"/>
      <c r="O26" s="6"/>
    </row>
    <row r="27" spans="1:15" ht="15.75" thickTop="1">
      <c r="A27" s="6"/>
      <c r="B27" s="7"/>
      <c r="C27" s="51"/>
      <c r="D27" s="51"/>
      <c r="E27" s="52"/>
      <c r="G27" s="6"/>
      <c r="H27" s="6"/>
      <c r="I27" s="6"/>
      <c r="J27" s="6"/>
      <c r="K27" s="6"/>
      <c r="L27" s="6"/>
      <c r="M27" s="6"/>
      <c r="N27" s="6"/>
      <c r="O27" s="6"/>
    </row>
    <row r="28" spans="1:15" ht="15">
      <c r="A28" s="6" t="s">
        <v>150</v>
      </c>
      <c r="B28" s="7"/>
      <c r="C28" s="123"/>
      <c r="D28" s="123"/>
      <c r="E28" s="124"/>
      <c r="G28" s="6"/>
      <c r="H28" s="6"/>
      <c r="I28" s="6"/>
      <c r="J28" s="6"/>
      <c r="K28" s="6"/>
      <c r="L28" s="6"/>
      <c r="M28" s="6"/>
      <c r="N28" s="6"/>
      <c r="O28" s="6"/>
    </row>
    <row r="29" spans="1:15" ht="15">
      <c r="A29" s="6"/>
      <c r="B29" s="50"/>
      <c r="C29" s="65"/>
      <c r="D29" s="65"/>
      <c r="G29" s="6"/>
      <c r="H29" s="6"/>
      <c r="I29" s="6"/>
      <c r="J29" s="6"/>
      <c r="K29" s="6"/>
      <c r="L29" s="6"/>
      <c r="M29" s="6"/>
      <c r="N29" s="6"/>
      <c r="O29" s="6"/>
    </row>
    <row r="30" spans="1:15" ht="15">
      <c r="A30" s="66" t="s">
        <v>0</v>
      </c>
      <c r="C30" s="67"/>
      <c r="D30" s="67"/>
      <c r="G30" s="6"/>
      <c r="H30" s="6"/>
      <c r="I30" s="6"/>
      <c r="J30" s="6"/>
      <c r="K30" s="6"/>
      <c r="L30" s="6"/>
      <c r="M30" s="6"/>
      <c r="N30" s="6"/>
      <c r="O30" s="6"/>
    </row>
    <row r="31" spans="1:15" ht="15">
      <c r="A31" s="39"/>
      <c r="B31" s="135" t="str">
        <f>Данни!D16</f>
        <v>Борис Борисов      Иван Кралев</v>
      </c>
      <c r="C31" s="135"/>
      <c r="D31" s="135"/>
      <c r="E31" s="135"/>
      <c r="G31" s="6"/>
      <c r="H31" s="6"/>
      <c r="I31" s="6"/>
      <c r="J31" s="6"/>
      <c r="K31" s="6"/>
      <c r="L31" s="6"/>
      <c r="M31" s="6"/>
      <c r="N31" s="6"/>
      <c r="O31" s="6"/>
    </row>
    <row r="32" spans="1:4" ht="15">
      <c r="A32" s="39"/>
      <c r="C32" s="67"/>
      <c r="D32" s="67"/>
    </row>
    <row r="33" spans="1:4" ht="15">
      <c r="A33" s="66" t="s">
        <v>139</v>
      </c>
      <c r="C33" s="67"/>
      <c r="D33" s="67"/>
    </row>
    <row r="34" spans="2:5" ht="15">
      <c r="B34" s="135" t="str">
        <f>Данни!D17</f>
        <v>Анна Павлова</v>
      </c>
      <c r="C34" s="135"/>
      <c r="D34" s="135"/>
      <c r="E34" s="135"/>
    </row>
    <row r="35" spans="3:4" ht="15">
      <c r="C35" s="67"/>
      <c r="D35" s="67"/>
    </row>
    <row r="36" spans="1:5" ht="30" customHeight="1">
      <c r="A36" s="136" t="s">
        <v>141</v>
      </c>
      <c r="B36" s="136"/>
      <c r="C36" s="136"/>
      <c r="D36" s="136"/>
      <c r="E36" s="136"/>
    </row>
    <row r="37" ht="15">
      <c r="A37" s="68"/>
    </row>
  </sheetData>
  <sheetProtection password="F554" sheet="1" objects="1" scenarios="1"/>
  <mergeCells count="7">
    <mergeCell ref="K3:M3"/>
    <mergeCell ref="B34:E34"/>
    <mergeCell ref="A36:E36"/>
    <mergeCell ref="A1:E1"/>
    <mergeCell ref="A2:E2"/>
    <mergeCell ref="B31:E31"/>
    <mergeCell ref="G3:I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P50"/>
  <sheetViews>
    <sheetView workbookViewId="0" topLeftCell="A1">
      <pane ySplit="5" topLeftCell="BM40" activePane="bottomLeft" state="frozen"/>
      <selection pane="topLeft" activeCell="A1" sqref="A1"/>
      <selection pane="bottomLeft" activeCell="Q47" sqref="Q47"/>
    </sheetView>
  </sheetViews>
  <sheetFormatPr defaultColWidth="9.140625" defaultRowHeight="12.75"/>
  <cols>
    <col min="1" max="1" width="46.7109375" style="37" customWidth="1"/>
    <col min="2" max="2" width="5.7109375" style="39" customWidth="1"/>
    <col min="3" max="4" width="12.7109375" style="39" customWidth="1"/>
    <col min="5" max="5" width="12.7109375" style="37" customWidth="1"/>
    <col min="6" max="6" width="5.7109375" style="37" customWidth="1"/>
    <col min="7" max="8" width="12.7109375" style="39" hidden="1" customWidth="1"/>
    <col min="9" max="9" width="12.7109375" style="37" hidden="1" customWidth="1"/>
    <col min="10" max="10" width="5.7109375" style="37" hidden="1" customWidth="1"/>
    <col min="11" max="12" width="12.7109375" style="39" hidden="1" customWidth="1"/>
    <col min="13" max="13" width="12.7109375" style="37" hidden="1" customWidth="1"/>
    <col min="14" max="16384" width="9.140625" style="37" customWidth="1"/>
  </cols>
  <sheetData>
    <row r="1" spans="1:12" ht="18.75">
      <c r="A1" s="137" t="str">
        <f>CHOOSE(Данни!F4,"Междинен","Годишен")&amp;" отчет за всеобхватния доход на"</f>
        <v>Междинен отчет за всеобхватния доход на</v>
      </c>
      <c r="B1" s="137"/>
      <c r="C1" s="137"/>
      <c r="D1" s="137"/>
      <c r="E1" s="137"/>
      <c r="G1" s="37"/>
      <c r="H1" s="37"/>
      <c r="K1" s="37"/>
      <c r="L1" s="37"/>
    </row>
    <row r="2" spans="1:12" ht="18.75">
      <c r="A2" s="137" t="str">
        <f>Данни!D11&amp;" за периода приключващ на "&amp;DAY(Данни!D10)&amp;"."&amp;IF(MONTH(Данни!D10)&gt;10,MONTH(Данни!D10),"0"&amp;MONTH(Данни!D10))&amp;"."&amp;YEAR(Данни!D10)</f>
        <v>Доверие Обединен холдинг  АД за периода приключващ на 30.06.2009</v>
      </c>
      <c r="B2" s="137"/>
      <c r="C2" s="137"/>
      <c r="D2" s="137"/>
      <c r="E2" s="137"/>
      <c r="G2" s="37"/>
      <c r="H2" s="37"/>
      <c r="K2" s="37"/>
      <c r="L2" s="37"/>
    </row>
    <row r="3" spans="7:13" ht="15">
      <c r="G3" s="134" t="s">
        <v>67</v>
      </c>
      <c r="H3" s="134"/>
      <c r="I3" s="134"/>
      <c r="J3" s="40"/>
      <c r="K3" s="134" t="s">
        <v>77</v>
      </c>
      <c r="L3" s="134"/>
      <c r="M3" s="134"/>
    </row>
    <row r="4" ht="15"/>
    <row r="5" spans="1:13" ht="28.5">
      <c r="A5" s="43" t="s">
        <v>7</v>
      </c>
      <c r="B5" s="44" t="s">
        <v>8</v>
      </c>
      <c r="C5" s="45" t="str">
        <f>IF(Данни!$F$4=1,'ОВД ИК'!G5,'ОВД ИК'!K5)</f>
        <v>30.06.2009</v>
      </c>
      <c r="D5" s="46" t="str">
        <f>IF(Данни!F4=2,"",IF(Данни!$F$4=1,'ОВД ИК'!H5,'ОВД ИК'!L5))</f>
        <v>30.06.2008</v>
      </c>
      <c r="E5" s="46" t="str">
        <f>IF(Данни!$F$4=1,'ОВД ИК'!I5,'ОВД ИК'!M5)</f>
        <v>31.12.2008</v>
      </c>
      <c r="G5" s="45" t="str">
        <f>DAY(Данни!D10)&amp;"."&amp;IF(MONTH(Данни!D10)&gt;10,MONTH(Данни!D10),"0"&amp;MONTH(Данни!D10))&amp;"."&amp;YEAR(Данни!D10)</f>
        <v>30.06.2009</v>
      </c>
      <c r="H5" s="46" t="str">
        <f>DAY(Данни!D10)&amp;"."&amp;IF(MONTH(Данни!D10)&gt;10,MONTH(Данни!D10),"0"&amp;MONTH(Данни!D10))&amp;"."&amp;YEAR(Данни!D10)-1</f>
        <v>30.06.2008</v>
      </c>
      <c r="I5" s="46" t="str">
        <f>"31.12."&amp;YEAR(Данни!D10)-1</f>
        <v>31.12.2008</v>
      </c>
      <c r="K5" s="45" t="str">
        <f>DAY(Данни!D10)&amp;"."&amp;IF(MONTH(Данни!D10)&gt;10,MONTH(Данни!D10),"0"&amp;MONTH(Данни!D10))&amp;"."&amp;YEAR(Данни!D10)</f>
        <v>30.06.2009</v>
      </c>
      <c r="L5" s="46"/>
      <c r="M5" s="46" t="str">
        <f>"31.12."&amp;YEAR(Данни!D10)-1</f>
        <v>31.12.2008</v>
      </c>
    </row>
    <row r="6" spans="1:12" ht="15">
      <c r="A6" s="6"/>
      <c r="B6" s="50"/>
      <c r="C6" s="49"/>
      <c r="D6" s="49"/>
      <c r="G6" s="49"/>
      <c r="H6" s="49"/>
      <c r="K6" s="49"/>
      <c r="L6" s="49"/>
    </row>
    <row r="7" spans="1:12" ht="15">
      <c r="A7" s="6" t="s">
        <v>72</v>
      </c>
      <c r="B7" s="7">
        <v>3</v>
      </c>
      <c r="C7" s="32">
        <v>894</v>
      </c>
      <c r="D7" s="32">
        <v>6487</v>
      </c>
      <c r="E7" s="33">
        <v>7330</v>
      </c>
      <c r="G7" s="51">
        <v>0</v>
      </c>
      <c r="H7" s="51">
        <v>0</v>
      </c>
      <c r="K7" s="51">
        <v>0</v>
      </c>
      <c r="L7" s="51"/>
    </row>
    <row r="8" spans="1:12" ht="15">
      <c r="A8" s="6" t="s">
        <v>73</v>
      </c>
      <c r="B8" s="7">
        <v>5</v>
      </c>
      <c r="C8" s="32">
        <v>-14</v>
      </c>
      <c r="D8" s="32">
        <v>69</v>
      </c>
      <c r="E8" s="33">
        <v>-3585</v>
      </c>
      <c r="G8" s="51"/>
      <c r="H8" s="51"/>
      <c r="K8" s="51"/>
      <c r="L8" s="51"/>
    </row>
    <row r="9" spans="1:13" ht="15" hidden="1">
      <c r="A9" s="74" t="s">
        <v>32</v>
      </c>
      <c r="B9" s="8">
        <v>6</v>
      </c>
      <c r="C9" s="69"/>
      <c r="D9" s="69"/>
      <c r="E9" s="14"/>
      <c r="F9" s="77"/>
      <c r="G9" s="75"/>
      <c r="H9" s="75"/>
      <c r="I9" s="74"/>
      <c r="J9" s="77"/>
      <c r="K9" s="75"/>
      <c r="L9" s="75"/>
      <c r="M9" s="74"/>
    </row>
    <row r="10" spans="1:13" ht="15">
      <c r="A10" s="74" t="s">
        <v>33</v>
      </c>
      <c r="B10" s="8">
        <v>7</v>
      </c>
      <c r="C10" s="69">
        <v>-123</v>
      </c>
      <c r="D10" s="69">
        <v>-161</v>
      </c>
      <c r="E10" s="70">
        <v>-300</v>
      </c>
      <c r="F10" s="77"/>
      <c r="G10" s="75"/>
      <c r="H10" s="75"/>
      <c r="I10" s="77"/>
      <c r="J10" s="77"/>
      <c r="K10" s="75"/>
      <c r="L10" s="75"/>
      <c r="M10" s="77"/>
    </row>
    <row r="11" spans="1:13" ht="15">
      <c r="A11" s="74" t="s">
        <v>35</v>
      </c>
      <c r="B11" s="8">
        <v>8</v>
      </c>
      <c r="C11" s="69">
        <v>-242</v>
      </c>
      <c r="D11" s="69">
        <v>-211</v>
      </c>
      <c r="E11" s="70">
        <v>-455</v>
      </c>
      <c r="F11" s="77"/>
      <c r="G11" s="75"/>
      <c r="H11" s="75"/>
      <c r="I11" s="77"/>
      <c r="J11" s="77"/>
      <c r="K11" s="75"/>
      <c r="L11" s="75"/>
      <c r="M11" s="77"/>
    </row>
    <row r="12" spans="1:16" ht="15">
      <c r="A12" s="74" t="s">
        <v>34</v>
      </c>
      <c r="B12" s="8"/>
      <c r="C12" s="69">
        <v>-120</v>
      </c>
      <c r="D12" s="69">
        <v>-145</v>
      </c>
      <c r="E12" s="70">
        <v>-299</v>
      </c>
      <c r="F12" s="77"/>
      <c r="G12" s="75"/>
      <c r="H12" s="75"/>
      <c r="I12" s="74"/>
      <c r="J12" s="74"/>
      <c r="K12" s="75"/>
      <c r="L12" s="75"/>
      <c r="M12" s="74"/>
      <c r="N12" s="6"/>
      <c r="O12" s="6"/>
      <c r="P12" s="6"/>
    </row>
    <row r="13" spans="1:16" ht="15" hidden="1">
      <c r="A13" s="74" t="s">
        <v>91</v>
      </c>
      <c r="B13" s="8">
        <v>9</v>
      </c>
      <c r="C13" s="69"/>
      <c r="D13" s="69"/>
      <c r="E13" s="70"/>
      <c r="F13" s="77"/>
      <c r="G13" s="75"/>
      <c r="H13" s="75"/>
      <c r="I13" s="74"/>
      <c r="J13" s="74"/>
      <c r="K13" s="75"/>
      <c r="L13" s="75"/>
      <c r="M13" s="74"/>
      <c r="N13" s="6"/>
      <c r="O13" s="6"/>
      <c r="P13" s="6"/>
    </row>
    <row r="14" spans="1:16" ht="15">
      <c r="A14" s="74" t="s">
        <v>36</v>
      </c>
      <c r="B14" s="8">
        <v>10</v>
      </c>
      <c r="C14" s="33">
        <v>-36</v>
      </c>
      <c r="D14" s="33">
        <v>-73</v>
      </c>
      <c r="E14" s="33">
        <v>-111</v>
      </c>
      <c r="F14" s="77"/>
      <c r="G14" s="6"/>
      <c r="H14" s="6"/>
      <c r="I14" s="6"/>
      <c r="J14" s="74"/>
      <c r="K14" s="6"/>
      <c r="L14" s="6"/>
      <c r="M14" s="6"/>
      <c r="N14" s="6"/>
      <c r="O14" s="6"/>
      <c r="P14" s="6"/>
    </row>
    <row r="15" spans="1:16" ht="30" hidden="1">
      <c r="A15" s="78" t="s">
        <v>89</v>
      </c>
      <c r="B15" s="8"/>
      <c r="C15" s="71"/>
      <c r="D15" s="71"/>
      <c r="E15" s="72"/>
      <c r="F15" s="77"/>
      <c r="G15" s="75"/>
      <c r="H15" s="75"/>
      <c r="I15" s="74"/>
      <c r="J15" s="74"/>
      <c r="K15" s="75"/>
      <c r="L15" s="75"/>
      <c r="M15" s="74"/>
      <c r="N15" s="6"/>
      <c r="O15" s="6"/>
      <c r="P15" s="6"/>
    </row>
    <row r="16" spans="1:16" ht="15">
      <c r="A16" s="55" t="s">
        <v>25</v>
      </c>
      <c r="B16" s="7"/>
      <c r="C16" s="56">
        <f>SUM(C7:C15)</f>
        <v>359</v>
      </c>
      <c r="D16" s="56">
        <f>IF(Данни!F4=2,"",SUM(D7:D15))</f>
        <v>5966</v>
      </c>
      <c r="E16" s="56">
        <f>SUM(E7:E15)</f>
        <v>2580</v>
      </c>
      <c r="F16" s="77"/>
      <c r="G16" s="57"/>
      <c r="H16" s="57"/>
      <c r="I16" s="57"/>
      <c r="J16" s="74"/>
      <c r="K16" s="57"/>
      <c r="L16" s="57"/>
      <c r="M16" s="57"/>
      <c r="N16" s="6"/>
      <c r="O16" s="6"/>
      <c r="P16" s="6"/>
    </row>
    <row r="17" spans="1:16" ht="15">
      <c r="A17" s="6" t="s">
        <v>74</v>
      </c>
      <c r="B17" s="7">
        <v>11</v>
      </c>
      <c r="C17" s="71">
        <v>-486</v>
      </c>
      <c r="D17" s="71">
        <v>-619</v>
      </c>
      <c r="E17" s="72">
        <v>-991</v>
      </c>
      <c r="F17" s="77"/>
      <c r="G17" s="75"/>
      <c r="H17" s="75"/>
      <c r="I17" s="74"/>
      <c r="J17" s="74"/>
      <c r="K17" s="75"/>
      <c r="L17" s="75"/>
      <c r="M17" s="74"/>
      <c r="N17" s="6"/>
      <c r="O17" s="6"/>
      <c r="P17" s="6"/>
    </row>
    <row r="18" spans="1:16" ht="15">
      <c r="A18" s="55" t="s">
        <v>26</v>
      </c>
      <c r="B18" s="7"/>
      <c r="C18" s="56">
        <f>SUM(C16:C17)</f>
        <v>-127</v>
      </c>
      <c r="D18" s="56">
        <f>IF(Данни!F4=2,"",SUM(D16:D17))</f>
        <v>5347</v>
      </c>
      <c r="E18" s="56">
        <f>SUM(E16:E17)</f>
        <v>1589</v>
      </c>
      <c r="G18" s="57"/>
      <c r="H18" s="57"/>
      <c r="I18" s="57"/>
      <c r="J18" s="6"/>
      <c r="K18" s="57"/>
      <c r="L18" s="57"/>
      <c r="M18" s="57"/>
      <c r="N18" s="6"/>
      <c r="O18" s="6"/>
      <c r="P18" s="6"/>
    </row>
    <row r="19" spans="1:16" ht="15">
      <c r="A19" s="6" t="s">
        <v>23</v>
      </c>
      <c r="B19" s="7">
        <v>12</v>
      </c>
      <c r="C19" s="36"/>
      <c r="D19" s="36"/>
      <c r="E19" s="33">
        <v>-33</v>
      </c>
      <c r="G19" s="54"/>
      <c r="H19" s="54"/>
      <c r="I19" s="6"/>
      <c r="J19" s="6"/>
      <c r="K19" s="54"/>
      <c r="L19" s="54"/>
      <c r="M19" s="6"/>
      <c r="N19" s="6"/>
      <c r="O19" s="6"/>
      <c r="P19" s="6"/>
    </row>
    <row r="20" spans="1:16" ht="15" hidden="1">
      <c r="A20" s="6" t="s">
        <v>75</v>
      </c>
      <c r="B20" s="7"/>
      <c r="C20" s="36"/>
      <c r="D20" s="36"/>
      <c r="E20" s="33"/>
      <c r="G20" s="54"/>
      <c r="H20" s="54"/>
      <c r="I20" s="6"/>
      <c r="J20" s="6"/>
      <c r="K20" s="54"/>
      <c r="L20" s="54"/>
      <c r="M20" s="6"/>
      <c r="N20" s="6"/>
      <c r="O20" s="6"/>
      <c r="P20" s="6"/>
    </row>
    <row r="21" spans="1:16" ht="15.75" thickBot="1">
      <c r="A21" s="55" t="s">
        <v>27</v>
      </c>
      <c r="B21" s="7"/>
      <c r="C21" s="59">
        <f>SUM(C18:C19)</f>
        <v>-127</v>
      </c>
      <c r="D21" s="59">
        <f>IF(Данни!F4=2,"",SUM(D18:D19))</f>
        <v>5347</v>
      </c>
      <c r="E21" s="59">
        <f>SUM(E18:E19)</f>
        <v>1556</v>
      </c>
      <c r="G21" s="57"/>
      <c r="H21" s="57"/>
      <c r="I21" s="57"/>
      <c r="J21" s="6"/>
      <c r="K21" s="57"/>
      <c r="L21" s="57"/>
      <c r="M21" s="57"/>
      <c r="N21" s="6"/>
      <c r="O21" s="6"/>
      <c r="P21" s="6"/>
    </row>
    <row r="22" spans="1:16" ht="15.75" thickTop="1">
      <c r="A22" s="6"/>
      <c r="B22" s="7"/>
      <c r="C22" s="51"/>
      <c r="D22" s="51"/>
      <c r="E22" s="52"/>
      <c r="G22" s="60"/>
      <c r="H22" s="60"/>
      <c r="I22" s="6"/>
      <c r="J22" s="6"/>
      <c r="K22" s="60"/>
      <c r="L22" s="60"/>
      <c r="M22" s="6"/>
      <c r="N22" s="6"/>
      <c r="O22" s="6"/>
      <c r="P22" s="6"/>
    </row>
    <row r="23" spans="1:16" ht="15" hidden="1">
      <c r="A23" s="55" t="s">
        <v>28</v>
      </c>
      <c r="B23" s="7"/>
      <c r="C23" s="51"/>
      <c r="D23" s="51"/>
      <c r="E23" s="52"/>
      <c r="G23" s="60"/>
      <c r="H23" s="60"/>
      <c r="I23" s="6"/>
      <c r="J23" s="6"/>
      <c r="K23" s="60"/>
      <c r="L23" s="60"/>
      <c r="M23" s="6"/>
      <c r="N23" s="6"/>
      <c r="O23" s="6"/>
      <c r="P23" s="6"/>
    </row>
    <row r="24" spans="1:16" ht="15">
      <c r="A24" s="6" t="s">
        <v>29</v>
      </c>
      <c r="B24" s="7" t="s">
        <v>76</v>
      </c>
      <c r="C24" s="32"/>
      <c r="D24" s="32"/>
      <c r="E24" s="33">
        <v>-4</v>
      </c>
      <c r="G24" s="60"/>
      <c r="H24" s="60"/>
      <c r="I24" s="6"/>
      <c r="J24" s="6"/>
      <c r="K24" s="60"/>
      <c r="L24" s="60"/>
      <c r="M24" s="6"/>
      <c r="N24" s="6"/>
      <c r="O24" s="6"/>
      <c r="P24" s="6"/>
    </row>
    <row r="25" spans="1:16" ht="15" hidden="1">
      <c r="A25" s="61" t="s">
        <v>31</v>
      </c>
      <c r="B25" s="7"/>
      <c r="C25" s="32"/>
      <c r="D25" s="32"/>
      <c r="E25" s="33"/>
      <c r="G25" s="60"/>
      <c r="H25" s="60"/>
      <c r="I25" s="6"/>
      <c r="J25" s="6"/>
      <c r="K25" s="60"/>
      <c r="L25" s="60"/>
      <c r="M25" s="6"/>
      <c r="N25" s="6"/>
      <c r="O25" s="6"/>
      <c r="P25" s="6"/>
    </row>
    <row r="26" spans="1:16" ht="30" hidden="1">
      <c r="A26" s="61" t="s">
        <v>30</v>
      </c>
      <c r="B26" s="7">
        <v>15</v>
      </c>
      <c r="C26" s="32"/>
      <c r="D26" s="32"/>
      <c r="E26" s="33"/>
      <c r="G26" s="60"/>
      <c r="H26" s="60"/>
      <c r="I26" s="6"/>
      <c r="J26" s="6"/>
      <c r="K26" s="60"/>
      <c r="L26" s="60"/>
      <c r="M26" s="6"/>
      <c r="N26" s="6"/>
      <c r="O26" s="6"/>
      <c r="P26" s="6"/>
    </row>
    <row r="27" spans="1:16" ht="15">
      <c r="A27" s="55" t="s">
        <v>90</v>
      </c>
      <c r="B27" s="7"/>
      <c r="C27" s="62">
        <f>SUM(C24:C26)</f>
        <v>0</v>
      </c>
      <c r="D27" s="62">
        <f>IF(Данни!F4=2,"",SUM(D24:D26))</f>
        <v>0</v>
      </c>
      <c r="E27" s="62">
        <f>SUM(E24:E26)</f>
        <v>-4</v>
      </c>
      <c r="G27" s="57"/>
      <c r="H27" s="57"/>
      <c r="I27" s="57"/>
      <c r="J27" s="6"/>
      <c r="K27" s="57"/>
      <c r="L27" s="57"/>
      <c r="M27" s="57"/>
      <c r="N27" s="6"/>
      <c r="O27" s="6"/>
      <c r="P27" s="6"/>
    </row>
    <row r="28" spans="1:16" ht="15">
      <c r="A28" s="6"/>
      <c r="B28" s="7"/>
      <c r="C28" s="54"/>
      <c r="D28" s="54"/>
      <c r="E28" s="58"/>
      <c r="G28" s="60"/>
      <c r="H28" s="60"/>
      <c r="I28" s="6"/>
      <c r="J28" s="6"/>
      <c r="K28" s="60"/>
      <c r="L28" s="60"/>
      <c r="M28" s="6"/>
      <c r="N28" s="6"/>
      <c r="O28" s="6"/>
      <c r="P28" s="6"/>
    </row>
    <row r="29" spans="1:16" ht="16.5" thickBot="1">
      <c r="A29" s="55" t="s">
        <v>92</v>
      </c>
      <c r="B29" s="7"/>
      <c r="C29" s="63">
        <f>C21+C27</f>
        <v>-127</v>
      </c>
      <c r="D29" s="63">
        <f>IF(Данни!F4=2,"",D21+D27)</f>
        <v>5347</v>
      </c>
      <c r="E29" s="63">
        <f>E21+E27</f>
        <v>1552</v>
      </c>
      <c r="G29" s="64"/>
      <c r="H29" s="64"/>
      <c r="I29" s="64"/>
      <c r="J29" s="6"/>
      <c r="K29" s="64"/>
      <c r="L29" s="64"/>
      <c r="M29" s="64"/>
      <c r="N29" s="6"/>
      <c r="O29" s="6"/>
      <c r="P29" s="6"/>
    </row>
    <row r="30" spans="1:16" ht="15.75" thickTop="1">
      <c r="A30" s="6"/>
      <c r="B30" s="7"/>
      <c r="C30" s="51"/>
      <c r="D30" s="51"/>
      <c r="E30" s="52"/>
      <c r="G30" s="60"/>
      <c r="H30" s="60"/>
      <c r="I30" s="6"/>
      <c r="J30" s="6"/>
      <c r="K30" s="60"/>
      <c r="L30" s="60"/>
      <c r="M30" s="6"/>
      <c r="N30" s="6"/>
      <c r="O30" s="6"/>
      <c r="P30" s="6"/>
    </row>
    <row r="31" spans="1:16" ht="15">
      <c r="A31" s="6" t="s">
        <v>150</v>
      </c>
      <c r="B31" s="7"/>
      <c r="C31" s="133">
        <v>-0.0091</v>
      </c>
      <c r="D31" s="133">
        <v>0.4066</v>
      </c>
      <c r="E31" s="127">
        <v>0.1147</v>
      </c>
      <c r="G31" s="60"/>
      <c r="H31" s="60"/>
      <c r="I31" s="6"/>
      <c r="J31" s="6"/>
      <c r="K31" s="60"/>
      <c r="L31" s="60"/>
      <c r="M31" s="6"/>
      <c r="N31" s="6"/>
      <c r="O31" s="6"/>
      <c r="P31" s="6"/>
    </row>
    <row r="32" spans="3:12" ht="15">
      <c r="C32" s="67"/>
      <c r="D32" s="67"/>
      <c r="G32" s="67"/>
      <c r="H32" s="67"/>
      <c r="K32" s="67"/>
      <c r="L32" s="67"/>
    </row>
    <row r="33" spans="1:12" ht="15" hidden="1">
      <c r="A33" s="66"/>
      <c r="C33" s="67"/>
      <c r="D33" s="67"/>
      <c r="G33" s="67"/>
      <c r="H33" s="67"/>
      <c r="K33" s="67"/>
      <c r="L33" s="67"/>
    </row>
    <row r="34" spans="1:12" ht="15">
      <c r="A34" s="125" t="s">
        <v>162</v>
      </c>
      <c r="B34" s="125"/>
      <c r="C34" s="125"/>
      <c r="D34" s="125"/>
      <c r="G34" s="67"/>
      <c r="H34" s="67"/>
      <c r="K34" s="67"/>
      <c r="L34" s="67"/>
    </row>
    <row r="35" spans="1:12" ht="15">
      <c r="A35" s="125"/>
      <c r="B35" s="125"/>
      <c r="C35" s="125"/>
      <c r="D35" s="125"/>
      <c r="G35" s="67"/>
      <c r="H35" s="67"/>
      <c r="K35" s="67"/>
      <c r="L35" s="67"/>
    </row>
    <row r="36" spans="1:12" ht="15">
      <c r="A36" s="125" t="s">
        <v>155</v>
      </c>
      <c r="B36" s="125"/>
      <c r="C36" s="125"/>
      <c r="D36" s="125" t="s">
        <v>156</v>
      </c>
      <c r="G36" s="67"/>
      <c r="H36" s="67"/>
      <c r="K36" s="67"/>
      <c r="L36" s="67"/>
    </row>
    <row r="37" spans="1:12" ht="15">
      <c r="A37" s="126" t="s">
        <v>157</v>
      </c>
      <c r="B37" s="125"/>
      <c r="C37" s="125"/>
      <c r="D37" s="126" t="s">
        <v>158</v>
      </c>
      <c r="G37" s="67"/>
      <c r="H37" s="67"/>
      <c r="K37" s="67"/>
      <c r="L37" s="67"/>
    </row>
    <row r="38" spans="1:12" ht="15">
      <c r="A38" s="126"/>
      <c r="B38" s="125"/>
      <c r="C38" s="125"/>
      <c r="D38" s="125"/>
      <c r="G38" s="67"/>
      <c r="H38" s="67"/>
      <c r="K38" s="67"/>
      <c r="L38" s="67"/>
    </row>
    <row r="39" spans="1:12" ht="15">
      <c r="A39" s="125"/>
      <c r="B39" s="125"/>
      <c r="C39" s="125"/>
      <c r="D39" s="125"/>
      <c r="G39" s="67"/>
      <c r="H39" s="67"/>
      <c r="K39" s="67"/>
      <c r="L39" s="67"/>
    </row>
    <row r="40" spans="1:12" ht="15">
      <c r="A40" s="125" t="s">
        <v>159</v>
      </c>
      <c r="B40" s="125"/>
      <c r="C40" s="125"/>
      <c r="D40" s="125"/>
      <c r="G40" s="67"/>
      <c r="H40" s="67"/>
      <c r="K40" s="67"/>
      <c r="L40" s="67"/>
    </row>
    <row r="41" spans="1:12" ht="15">
      <c r="A41" s="126" t="s">
        <v>157</v>
      </c>
      <c r="B41" s="125"/>
      <c r="C41" s="125"/>
      <c r="D41" s="125"/>
      <c r="G41" s="67"/>
      <c r="H41" s="67"/>
      <c r="K41" s="67"/>
      <c r="L41" s="67"/>
    </row>
    <row r="42" spans="1:12" ht="15">
      <c r="A42" s="125"/>
      <c r="B42" s="125"/>
      <c r="C42" s="125"/>
      <c r="D42" s="125"/>
      <c r="G42" s="67"/>
      <c r="H42" s="67"/>
      <c r="K42" s="67"/>
      <c r="L42" s="67"/>
    </row>
    <row r="43" spans="1:12" ht="15">
      <c r="A43" s="125"/>
      <c r="B43" s="125"/>
      <c r="C43" s="125"/>
      <c r="D43" s="125"/>
      <c r="G43" s="67"/>
      <c r="H43" s="67"/>
      <c r="K43" s="67"/>
      <c r="L43" s="67"/>
    </row>
    <row r="44" spans="1:12" ht="15">
      <c r="A44" s="125"/>
      <c r="B44" s="125"/>
      <c r="C44" s="125"/>
      <c r="D44" s="125" t="s">
        <v>160</v>
      </c>
      <c r="G44" s="67"/>
      <c r="H44" s="67"/>
      <c r="K44" s="67"/>
      <c r="L44" s="67"/>
    </row>
    <row r="45" spans="1:12" ht="15">
      <c r="A45" s="125" t="s">
        <v>161</v>
      </c>
      <c r="B45" s="125"/>
      <c r="C45" s="125"/>
      <c r="D45" s="126" t="s">
        <v>157</v>
      </c>
      <c r="G45" s="67"/>
      <c r="H45" s="67"/>
      <c r="K45" s="67"/>
      <c r="L45" s="67"/>
    </row>
    <row r="46" spans="1:12" ht="15">
      <c r="A46" s="126" t="s">
        <v>157</v>
      </c>
      <c r="B46" s="125"/>
      <c r="C46" s="125"/>
      <c r="D46" s="125"/>
      <c r="G46" s="67"/>
      <c r="H46" s="67"/>
      <c r="K46" s="67"/>
      <c r="L46" s="67"/>
    </row>
    <row r="47" spans="1:12" ht="15">
      <c r="A47" s="66"/>
      <c r="C47" s="67"/>
      <c r="D47" s="67"/>
      <c r="G47" s="67"/>
      <c r="H47" s="67"/>
      <c r="K47" s="67"/>
      <c r="L47" s="67"/>
    </row>
    <row r="48" spans="2:13" ht="15">
      <c r="B48" s="80"/>
      <c r="C48" s="80"/>
      <c r="D48" s="80"/>
      <c r="E48" s="77"/>
      <c r="G48" s="80"/>
      <c r="H48" s="80"/>
      <c r="I48" s="77"/>
      <c r="K48" s="80"/>
      <c r="L48" s="80"/>
      <c r="M48" s="77"/>
    </row>
    <row r="49" spans="1:12" ht="30" customHeight="1">
      <c r="A49" s="136" t="s">
        <v>170</v>
      </c>
      <c r="B49" s="136"/>
      <c r="C49" s="136"/>
      <c r="D49" s="136"/>
      <c r="E49" s="136"/>
      <c r="F49" s="81"/>
      <c r="G49" s="37"/>
      <c r="H49" s="37"/>
      <c r="K49" s="37"/>
      <c r="L49" s="37"/>
    </row>
    <row r="50" ht="15">
      <c r="A50" s="68"/>
    </row>
  </sheetData>
  <sheetProtection password="F554" sheet="1" objects="1" scenarios="1"/>
  <mergeCells count="5">
    <mergeCell ref="K3:M3"/>
    <mergeCell ref="A1:E1"/>
    <mergeCell ref="A2:E2"/>
    <mergeCell ref="A49:E49"/>
    <mergeCell ref="G3:I3"/>
  </mergeCells>
  <printOptions/>
  <pageMargins left="0.61" right="0.75" top="0.56" bottom="0.52" header="0.29" footer="0.3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O95"/>
  <sheetViews>
    <sheetView workbookViewId="0" topLeftCell="A1">
      <pane ySplit="5" topLeftCell="BM37" activePane="bottomLeft" state="frozen"/>
      <selection pane="topLeft" activeCell="A1" sqref="A1"/>
      <selection pane="bottomLeft" activeCell="D80" sqref="D80"/>
    </sheetView>
  </sheetViews>
  <sheetFormatPr defaultColWidth="9.140625" defaultRowHeight="12.75"/>
  <cols>
    <col min="1" max="1" width="46.7109375" style="37" customWidth="1"/>
    <col min="2" max="2" width="5.7109375" style="39" customWidth="1"/>
    <col min="3" max="5" width="12.7109375" style="39" customWidth="1"/>
    <col min="6" max="6" width="5.7109375" style="37" customWidth="1"/>
    <col min="7" max="9" width="12.7109375" style="39" hidden="1" customWidth="1"/>
    <col min="10" max="10" width="5.7109375" style="37" hidden="1" customWidth="1"/>
    <col min="11" max="13" width="12.7109375" style="39" hidden="1" customWidth="1"/>
    <col min="14" max="16384" width="9.140625" style="37" customWidth="1"/>
  </cols>
  <sheetData>
    <row r="1" spans="1:13" ht="18.75">
      <c r="A1" s="137" t="str">
        <f>CHOOSE(Данни!F4,"Междинен","Годишен")&amp;" отчет за финансовото състояние на"</f>
        <v>Междинен отчет за финансовото състояние на</v>
      </c>
      <c r="B1" s="137"/>
      <c r="C1" s="137"/>
      <c r="D1" s="137"/>
      <c r="E1" s="137"/>
      <c r="G1" s="37"/>
      <c r="H1" s="37"/>
      <c r="I1" s="37"/>
      <c r="K1" s="37"/>
      <c r="L1" s="37"/>
      <c r="M1" s="37"/>
    </row>
    <row r="2" spans="1:13" ht="18.75">
      <c r="A2" s="137" t="str">
        <f>Данни!D11&amp;" към "&amp;DAY(Данни!D10)&amp;"."&amp;IF(MONTH(Данни!D10)&gt;10,MONTH(Данни!D10),"0"&amp;MONTH(Данни!D10))&amp;"."&amp;YEAR(Данни!D10)</f>
        <v>Доверие Обединен холдинг  АД към 30.06.2009</v>
      </c>
      <c r="B2" s="137"/>
      <c r="C2" s="137"/>
      <c r="D2" s="137"/>
      <c r="E2" s="137"/>
      <c r="G2" s="37"/>
      <c r="H2" s="37"/>
      <c r="I2" s="37"/>
      <c r="K2" s="37"/>
      <c r="L2" s="37"/>
      <c r="M2" s="37"/>
    </row>
    <row r="3" spans="1:13" ht="15">
      <c r="A3" s="84"/>
      <c r="F3" s="84"/>
      <c r="G3" s="134" t="s">
        <v>67</v>
      </c>
      <c r="H3" s="134"/>
      <c r="I3" s="134"/>
      <c r="J3" s="40"/>
      <c r="K3" s="134" t="s">
        <v>77</v>
      </c>
      <c r="L3" s="134"/>
      <c r="M3" s="134"/>
    </row>
    <row r="4" spans="1:13" ht="15">
      <c r="A4" s="85"/>
      <c r="C4" s="86"/>
      <c r="D4" s="87"/>
      <c r="E4" s="86"/>
      <c r="G4" s="86"/>
      <c r="H4" s="87"/>
      <c r="I4" s="86"/>
      <c r="K4" s="86"/>
      <c r="L4" s="87"/>
      <c r="M4" s="86"/>
    </row>
    <row r="5" spans="1:13" ht="15">
      <c r="A5" s="43" t="s">
        <v>7</v>
      </c>
      <c r="B5" s="44" t="s">
        <v>8</v>
      </c>
      <c r="C5" s="45" t="str">
        <f>IF(Данни!$F$4=1,ОФС!G5,ОФС!K5)</f>
        <v>30.06.2009</v>
      </c>
      <c r="D5" s="46" t="str">
        <f>IF(Данни!F4=2,"",IF(Данни!$F$4=1,ОФС!H5,ОФС!L5))</f>
        <v>30.06.2008</v>
      </c>
      <c r="E5" s="46" t="str">
        <f>IF(Данни!$F$4=1,ОФС!I5,ОФС!M5)</f>
        <v>31.12.2008</v>
      </c>
      <c r="F5" s="6"/>
      <c r="G5" s="45" t="str">
        <f>DAY(Данни!D10)&amp;"."&amp;IF(MONTH(Данни!D10)&gt;10,MONTH(Данни!D10),"0"&amp;MONTH(Данни!D10))&amp;"."&amp;YEAR(Данни!D10)</f>
        <v>30.06.2009</v>
      </c>
      <c r="H5" s="46" t="str">
        <f>DAY(Данни!D10)&amp;"."&amp;IF(MONTH(Данни!D10)&gt;10,MONTH(Данни!D10),"0"&amp;MONTH(Данни!D10))&amp;"."&amp;YEAR(Данни!D10)-1</f>
        <v>30.06.2008</v>
      </c>
      <c r="I5" s="46" t="str">
        <f>"31.12."&amp;YEAR(Данни!D10)-1</f>
        <v>31.12.2008</v>
      </c>
      <c r="K5" s="45" t="str">
        <f>DAY(Данни!D10)&amp;"."&amp;IF(MONTH(Данни!D10)&gt;10,MONTH(Данни!D10),"0"&amp;MONTH(Данни!D10))&amp;"."&amp;YEAR(Данни!D10)</f>
        <v>30.06.2009</v>
      </c>
      <c r="L5" s="46"/>
      <c r="M5" s="46" t="str">
        <f>"31.12."&amp;YEAR(Данни!D10)-1</f>
        <v>31.12.2008</v>
      </c>
    </row>
    <row r="6" spans="1:2" ht="15">
      <c r="A6" s="40"/>
      <c r="B6" s="50"/>
    </row>
    <row r="7" spans="1:15" ht="15">
      <c r="A7" s="55" t="s">
        <v>68</v>
      </c>
      <c r="B7" s="7"/>
      <c r="C7" s="88"/>
      <c r="D7" s="88"/>
      <c r="E7" s="88"/>
      <c r="G7" s="89"/>
      <c r="H7" s="89"/>
      <c r="I7" s="89"/>
      <c r="J7" s="6"/>
      <c r="K7" s="89"/>
      <c r="L7" s="89"/>
      <c r="M7" s="89"/>
      <c r="N7" s="6"/>
      <c r="O7" s="6"/>
    </row>
    <row r="8" spans="1:15" ht="15">
      <c r="A8" s="55"/>
      <c r="B8" s="8"/>
      <c r="C8" s="88"/>
      <c r="D8" s="88"/>
      <c r="E8" s="88"/>
      <c r="G8" s="89"/>
      <c r="H8" s="89"/>
      <c r="I8" s="89"/>
      <c r="J8" s="6"/>
      <c r="K8" s="89"/>
      <c r="L8" s="89"/>
      <c r="M8" s="89"/>
      <c r="N8" s="6"/>
      <c r="O8" s="6"/>
    </row>
    <row r="9" spans="1:15" ht="15" hidden="1">
      <c r="A9" s="55" t="s">
        <v>15</v>
      </c>
      <c r="B9" s="8"/>
      <c r="C9" s="75"/>
      <c r="D9" s="75"/>
      <c r="E9" s="51"/>
      <c r="G9" s="90"/>
      <c r="H9" s="90"/>
      <c r="I9" s="91"/>
      <c r="J9" s="6"/>
      <c r="K9" s="90"/>
      <c r="L9" s="90"/>
      <c r="M9" s="91"/>
      <c r="N9" s="6"/>
      <c r="O9" s="6"/>
    </row>
    <row r="10" spans="1:15" ht="15">
      <c r="A10" s="6" t="s">
        <v>16</v>
      </c>
      <c r="B10" s="8">
        <v>18</v>
      </c>
      <c r="C10" s="69">
        <v>2386</v>
      </c>
      <c r="D10" s="69">
        <v>2988</v>
      </c>
      <c r="E10" s="32">
        <v>2393</v>
      </c>
      <c r="G10" s="90"/>
      <c r="H10" s="90"/>
      <c r="I10" s="91"/>
      <c r="J10" s="6"/>
      <c r="K10" s="90"/>
      <c r="L10" s="90"/>
      <c r="M10" s="91"/>
      <c r="N10" s="6"/>
      <c r="O10" s="6"/>
    </row>
    <row r="11" spans="1:15" ht="15">
      <c r="A11" s="6" t="s">
        <v>17</v>
      </c>
      <c r="B11" s="8">
        <v>19</v>
      </c>
      <c r="C11" s="69">
        <v>5</v>
      </c>
      <c r="D11" s="69">
        <v>7</v>
      </c>
      <c r="E11" s="32">
        <v>6</v>
      </c>
      <c r="G11" s="90"/>
      <c r="H11" s="90"/>
      <c r="I11" s="91"/>
      <c r="J11" s="6"/>
      <c r="K11" s="90"/>
      <c r="L11" s="90"/>
      <c r="M11" s="91"/>
      <c r="N11" s="6"/>
      <c r="O11" s="6"/>
    </row>
    <row r="12" spans="1:15" ht="15">
      <c r="A12" s="6" t="s">
        <v>18</v>
      </c>
      <c r="B12" s="8">
        <v>21</v>
      </c>
      <c r="C12" s="69">
        <v>215</v>
      </c>
      <c r="D12" s="69">
        <v>173</v>
      </c>
      <c r="E12" s="32">
        <v>215</v>
      </c>
      <c r="G12" s="90"/>
      <c r="H12" s="90"/>
      <c r="I12" s="91"/>
      <c r="J12" s="6"/>
      <c r="K12" s="90"/>
      <c r="L12" s="90"/>
      <c r="M12" s="91"/>
      <c r="N12" s="6"/>
      <c r="O12" s="6"/>
    </row>
    <row r="13" spans="1:15" ht="30">
      <c r="A13" s="61" t="s">
        <v>93</v>
      </c>
      <c r="B13" s="8">
        <v>13</v>
      </c>
      <c r="C13" s="69">
        <v>23512</v>
      </c>
      <c r="D13" s="69">
        <f>27670+116</f>
        <v>27786</v>
      </c>
      <c r="E13" s="32">
        <v>22726</v>
      </c>
      <c r="G13" s="90"/>
      <c r="H13" s="90"/>
      <c r="I13" s="91"/>
      <c r="J13" s="6"/>
      <c r="K13" s="90"/>
      <c r="L13" s="90"/>
      <c r="M13" s="91"/>
      <c r="N13" s="6"/>
      <c r="O13" s="6"/>
    </row>
    <row r="14" spans="1:15" ht="30" hidden="1">
      <c r="A14" s="78" t="s">
        <v>94</v>
      </c>
      <c r="B14" s="8">
        <v>14</v>
      </c>
      <c r="C14" s="69"/>
      <c r="D14" s="69"/>
      <c r="E14" s="82"/>
      <c r="G14" s="90"/>
      <c r="H14" s="90"/>
      <c r="I14" s="90"/>
      <c r="J14" s="6"/>
      <c r="K14" s="90"/>
      <c r="L14" s="90"/>
      <c r="M14" s="90"/>
      <c r="N14" s="6"/>
      <c r="O14" s="6"/>
    </row>
    <row r="15" spans="1:15" ht="15">
      <c r="A15" s="78" t="s">
        <v>95</v>
      </c>
      <c r="B15" s="8">
        <v>15</v>
      </c>
      <c r="C15" s="69">
        <v>4165</v>
      </c>
      <c r="D15" s="69">
        <v>4906</v>
      </c>
      <c r="E15" s="82">
        <v>4906</v>
      </c>
      <c r="G15" s="90"/>
      <c r="H15" s="90"/>
      <c r="I15" s="90"/>
      <c r="J15" s="6"/>
      <c r="K15" s="90"/>
      <c r="L15" s="90"/>
      <c r="M15" s="90"/>
      <c r="N15" s="6"/>
      <c r="O15" s="6"/>
    </row>
    <row r="16" spans="1:15" ht="15">
      <c r="A16" s="6" t="s">
        <v>78</v>
      </c>
      <c r="B16" s="8">
        <v>16</v>
      </c>
      <c r="C16" s="69">
        <v>1492</v>
      </c>
      <c r="D16" s="69">
        <v>2777</v>
      </c>
      <c r="E16" s="32">
        <v>1214</v>
      </c>
      <c r="G16" s="90"/>
      <c r="H16" s="90"/>
      <c r="I16" s="91"/>
      <c r="J16" s="6"/>
      <c r="K16" s="90"/>
      <c r="L16" s="90"/>
      <c r="M16" s="91"/>
      <c r="N16" s="6"/>
      <c r="O16" s="6"/>
    </row>
    <row r="17" spans="1:15" ht="15" hidden="1">
      <c r="A17" s="6" t="s">
        <v>143</v>
      </c>
      <c r="B17" s="8">
        <v>17</v>
      </c>
      <c r="C17" s="69"/>
      <c r="D17" s="69"/>
      <c r="E17" s="32"/>
      <c r="G17" s="90"/>
      <c r="H17" s="90"/>
      <c r="I17" s="91"/>
      <c r="J17" s="6"/>
      <c r="K17" s="90"/>
      <c r="L17" s="90"/>
      <c r="M17" s="91"/>
      <c r="N17" s="6"/>
      <c r="O17" s="6"/>
    </row>
    <row r="18" spans="1:15" ht="15">
      <c r="A18" s="74" t="s">
        <v>79</v>
      </c>
      <c r="B18" s="8">
        <v>20</v>
      </c>
      <c r="C18" s="69">
        <v>1846</v>
      </c>
      <c r="D18" s="69"/>
      <c r="E18" s="32">
        <v>1846</v>
      </c>
      <c r="G18" s="90"/>
      <c r="H18" s="90"/>
      <c r="I18" s="91"/>
      <c r="J18" s="6"/>
      <c r="K18" s="90"/>
      <c r="L18" s="90"/>
      <c r="M18" s="91"/>
      <c r="N18" s="6"/>
      <c r="O18" s="6"/>
    </row>
    <row r="19" spans="1:15" ht="15">
      <c r="A19" s="6" t="s">
        <v>60</v>
      </c>
      <c r="B19" s="7">
        <v>22</v>
      </c>
      <c r="C19" s="71">
        <v>1</v>
      </c>
      <c r="D19" s="71">
        <v>34</v>
      </c>
      <c r="E19" s="71">
        <v>1</v>
      </c>
      <c r="G19" s="90"/>
      <c r="H19" s="90"/>
      <c r="I19" s="90"/>
      <c r="J19" s="6"/>
      <c r="K19" s="90"/>
      <c r="L19" s="90"/>
      <c r="M19" s="90"/>
      <c r="N19" s="6"/>
      <c r="O19" s="6"/>
    </row>
    <row r="20" spans="1:15" ht="15">
      <c r="A20" s="55" t="s">
        <v>70</v>
      </c>
      <c r="B20" s="7"/>
      <c r="C20" s="12">
        <f>SUM(C10:C19)</f>
        <v>33622</v>
      </c>
      <c r="D20" s="12">
        <f>IF(Данни!F4=2,"",SUM(D10:D19))</f>
        <v>38671</v>
      </c>
      <c r="E20" s="12">
        <f>SUM(E10:E19)</f>
        <v>33307</v>
      </c>
      <c r="G20" s="92"/>
      <c r="H20" s="92"/>
      <c r="I20" s="92"/>
      <c r="J20" s="6"/>
      <c r="K20" s="92"/>
      <c r="L20" s="92"/>
      <c r="M20" s="92"/>
      <c r="N20" s="6"/>
      <c r="O20" s="6"/>
    </row>
    <row r="21" spans="1:15" ht="15">
      <c r="A21" s="55"/>
      <c r="B21" s="7"/>
      <c r="C21" s="12"/>
      <c r="D21" s="12"/>
      <c r="E21" s="12"/>
      <c r="G21" s="92"/>
      <c r="H21" s="92"/>
      <c r="I21" s="92"/>
      <c r="J21" s="6"/>
      <c r="K21" s="92"/>
      <c r="L21" s="92"/>
      <c r="M21" s="92"/>
      <c r="N21" s="6"/>
      <c r="O21" s="6"/>
    </row>
    <row r="22" spans="1:15" ht="15" hidden="1">
      <c r="A22" s="55" t="s">
        <v>19</v>
      </c>
      <c r="B22" s="7"/>
      <c r="C22" s="75"/>
      <c r="D22" s="75"/>
      <c r="E22" s="51"/>
      <c r="G22" s="75"/>
      <c r="H22" s="75"/>
      <c r="I22" s="89"/>
      <c r="J22" s="6"/>
      <c r="K22" s="75"/>
      <c r="L22" s="75"/>
      <c r="M22" s="89"/>
      <c r="N22" s="6"/>
      <c r="O22" s="6"/>
    </row>
    <row r="23" spans="1:15" ht="15" hidden="1">
      <c r="A23" s="6" t="s">
        <v>9</v>
      </c>
      <c r="B23" s="7">
        <v>23</v>
      </c>
      <c r="C23" s="69"/>
      <c r="D23" s="69"/>
      <c r="E23" s="32"/>
      <c r="G23" s="90"/>
      <c r="H23" s="90"/>
      <c r="I23" s="91"/>
      <c r="J23" s="6"/>
      <c r="K23" s="90"/>
      <c r="L23" s="90"/>
      <c r="M23" s="91"/>
      <c r="N23" s="6"/>
      <c r="O23" s="6"/>
    </row>
    <row r="24" spans="1:15" ht="15">
      <c r="A24" s="74" t="s">
        <v>80</v>
      </c>
      <c r="B24" s="7">
        <v>24</v>
      </c>
      <c r="C24" s="69">
        <v>17628</v>
      </c>
      <c r="D24" s="69">
        <v>15328</v>
      </c>
      <c r="E24" s="32">
        <v>17757</v>
      </c>
      <c r="G24" s="90"/>
      <c r="H24" s="90"/>
      <c r="I24" s="91"/>
      <c r="J24" s="6"/>
      <c r="K24" s="90"/>
      <c r="L24" s="90"/>
      <c r="M24" s="91"/>
      <c r="N24" s="6"/>
      <c r="O24" s="6"/>
    </row>
    <row r="25" spans="1:15" ht="15">
      <c r="A25" s="74" t="s">
        <v>81</v>
      </c>
      <c r="B25" s="7">
        <v>25</v>
      </c>
      <c r="C25" s="69">
        <v>44</v>
      </c>
      <c r="D25" s="69">
        <v>53</v>
      </c>
      <c r="E25" s="32">
        <v>77</v>
      </c>
      <c r="G25" s="90"/>
      <c r="H25" s="90"/>
      <c r="I25" s="91"/>
      <c r="J25" s="6"/>
      <c r="K25" s="90"/>
      <c r="L25" s="90"/>
      <c r="M25" s="91"/>
      <c r="N25" s="6"/>
      <c r="O25" s="6"/>
    </row>
    <row r="26" spans="1:15" ht="15" hidden="1">
      <c r="A26" s="74" t="s">
        <v>59</v>
      </c>
      <c r="B26" s="7">
        <v>26</v>
      </c>
      <c r="C26" s="69"/>
      <c r="D26" s="69"/>
      <c r="E26" s="32"/>
      <c r="G26" s="90"/>
      <c r="H26" s="90"/>
      <c r="I26" s="91"/>
      <c r="J26" s="6"/>
      <c r="K26" s="90"/>
      <c r="L26" s="90"/>
      <c r="M26" s="91"/>
      <c r="N26" s="6"/>
      <c r="O26" s="6"/>
    </row>
    <row r="27" spans="1:15" ht="15">
      <c r="A27" s="74" t="s">
        <v>96</v>
      </c>
      <c r="B27" s="7">
        <v>27</v>
      </c>
      <c r="C27" s="69">
        <v>37</v>
      </c>
      <c r="D27" s="69">
        <v>52</v>
      </c>
      <c r="E27" s="32">
        <v>50</v>
      </c>
      <c r="G27" s="90"/>
      <c r="H27" s="90"/>
      <c r="I27" s="91"/>
      <c r="J27" s="6"/>
      <c r="K27" s="90"/>
      <c r="L27" s="90"/>
      <c r="M27" s="91"/>
      <c r="N27" s="6"/>
      <c r="O27" s="6"/>
    </row>
    <row r="28" spans="1:15" ht="15">
      <c r="A28" s="6" t="s">
        <v>58</v>
      </c>
      <c r="B28" s="7">
        <v>28</v>
      </c>
      <c r="C28" s="71">
        <v>474</v>
      </c>
      <c r="D28" s="71">
        <v>293</v>
      </c>
      <c r="E28" s="34">
        <v>274</v>
      </c>
      <c r="G28" s="90"/>
      <c r="H28" s="90"/>
      <c r="I28" s="91"/>
      <c r="J28" s="6"/>
      <c r="K28" s="90"/>
      <c r="L28" s="90"/>
      <c r="M28" s="91"/>
      <c r="N28" s="6"/>
      <c r="O28" s="6"/>
    </row>
    <row r="29" spans="1:15" ht="15">
      <c r="A29" s="55" t="s">
        <v>71</v>
      </c>
      <c r="B29" s="7"/>
      <c r="C29" s="12">
        <f>SUM(C23:C28)</f>
        <v>18183</v>
      </c>
      <c r="D29" s="12">
        <f>IF(Данни!F4=2,"",SUM(D23:D28))</f>
        <v>15726</v>
      </c>
      <c r="E29" s="12">
        <f>SUM(E23:E28)</f>
        <v>18158</v>
      </c>
      <c r="G29" s="92"/>
      <c r="H29" s="92"/>
      <c r="I29" s="92"/>
      <c r="J29" s="6"/>
      <c r="K29" s="92"/>
      <c r="L29" s="92"/>
      <c r="M29" s="92"/>
      <c r="N29" s="6"/>
      <c r="O29" s="6"/>
    </row>
    <row r="30" spans="1:15" ht="15">
      <c r="A30" s="93"/>
      <c r="B30" s="7"/>
      <c r="C30" s="12"/>
      <c r="D30" s="12"/>
      <c r="E30" s="12"/>
      <c r="G30" s="92"/>
      <c r="H30" s="92"/>
      <c r="I30" s="92"/>
      <c r="J30" s="6"/>
      <c r="K30" s="92"/>
      <c r="L30" s="92"/>
      <c r="M30" s="92"/>
      <c r="N30" s="6"/>
      <c r="O30" s="6"/>
    </row>
    <row r="31" spans="1:15" ht="16.5" thickBot="1">
      <c r="A31" s="55" t="s">
        <v>10</v>
      </c>
      <c r="B31" s="7"/>
      <c r="C31" s="94">
        <f>C20+C29</f>
        <v>51805</v>
      </c>
      <c r="D31" s="94">
        <f>IF(Данни!F4=2,"",D20+D29)</f>
        <v>54397</v>
      </c>
      <c r="E31" s="94">
        <f>E20+E29</f>
        <v>51465</v>
      </c>
      <c r="G31" s="95"/>
      <c r="H31" s="95"/>
      <c r="I31" s="95"/>
      <c r="J31" s="6"/>
      <c r="K31" s="95"/>
      <c r="L31" s="95"/>
      <c r="M31" s="95"/>
      <c r="N31" s="6"/>
      <c r="O31" s="6"/>
    </row>
    <row r="32" spans="1:15" ht="15.75" thickTop="1">
      <c r="A32" s="55"/>
      <c r="B32" s="7"/>
      <c r="C32" s="12"/>
      <c r="D32" s="12"/>
      <c r="E32" s="51"/>
      <c r="G32" s="92"/>
      <c r="H32" s="92"/>
      <c r="I32" s="91"/>
      <c r="J32" s="6"/>
      <c r="K32" s="92"/>
      <c r="L32" s="92"/>
      <c r="M32" s="91"/>
      <c r="N32" s="6"/>
      <c r="O32" s="6"/>
    </row>
    <row r="33" spans="1:15" ht="15">
      <c r="A33" s="55" t="s">
        <v>69</v>
      </c>
      <c r="B33" s="7"/>
      <c r="C33" s="75"/>
      <c r="D33" s="75"/>
      <c r="E33" s="51"/>
      <c r="G33" s="75"/>
      <c r="H33" s="75"/>
      <c r="I33" s="89"/>
      <c r="J33" s="6"/>
      <c r="K33" s="75"/>
      <c r="L33" s="75"/>
      <c r="M33" s="89"/>
      <c r="N33" s="6"/>
      <c r="O33" s="6"/>
    </row>
    <row r="34" spans="1:15" ht="15">
      <c r="A34" s="55"/>
      <c r="B34" s="7"/>
      <c r="C34" s="75"/>
      <c r="D34" s="75"/>
      <c r="E34" s="51"/>
      <c r="G34" s="75"/>
      <c r="H34" s="75"/>
      <c r="I34" s="89"/>
      <c r="J34" s="6"/>
      <c r="K34" s="75"/>
      <c r="L34" s="75"/>
      <c r="M34" s="89"/>
      <c r="N34" s="6"/>
      <c r="O34" s="6"/>
    </row>
    <row r="35" spans="1:15" ht="15" hidden="1">
      <c r="A35" s="55" t="s">
        <v>98</v>
      </c>
      <c r="B35" s="7"/>
      <c r="C35" s="75"/>
      <c r="D35" s="75"/>
      <c r="E35" s="51"/>
      <c r="G35" s="75"/>
      <c r="H35" s="75"/>
      <c r="I35" s="89"/>
      <c r="J35" s="6"/>
      <c r="K35" s="75"/>
      <c r="L35" s="75"/>
      <c r="M35" s="89"/>
      <c r="N35" s="6"/>
      <c r="O35" s="6"/>
    </row>
    <row r="36" spans="1:15" ht="15">
      <c r="A36" s="6" t="s">
        <v>61</v>
      </c>
      <c r="B36" s="7">
        <v>29</v>
      </c>
      <c r="C36" s="69">
        <v>14006</v>
      </c>
      <c r="D36" s="69">
        <v>14006</v>
      </c>
      <c r="E36" s="32">
        <v>14006</v>
      </c>
      <c r="G36" s="90"/>
      <c r="H36" s="90"/>
      <c r="I36" s="91"/>
      <c r="J36" s="6"/>
      <c r="K36" s="90"/>
      <c r="L36" s="90"/>
      <c r="M36" s="91"/>
      <c r="N36" s="6"/>
      <c r="O36" s="6"/>
    </row>
    <row r="37" spans="1:15" ht="15">
      <c r="A37" s="6" t="s">
        <v>11</v>
      </c>
      <c r="B37" s="7">
        <v>29</v>
      </c>
      <c r="C37" s="69">
        <v>19871</v>
      </c>
      <c r="D37" s="69">
        <v>19870</v>
      </c>
      <c r="E37" s="32">
        <v>19871</v>
      </c>
      <c r="G37" s="90"/>
      <c r="H37" s="90"/>
      <c r="I37" s="91"/>
      <c r="J37" s="6"/>
      <c r="K37" s="90"/>
      <c r="L37" s="90"/>
      <c r="M37" s="91"/>
      <c r="N37" s="6"/>
      <c r="O37" s="6"/>
    </row>
    <row r="38" spans="1:15" ht="15">
      <c r="A38" s="6" t="s">
        <v>12</v>
      </c>
      <c r="B38" s="8">
        <v>29</v>
      </c>
      <c r="C38" s="71">
        <v>1425</v>
      </c>
      <c r="D38" s="71">
        <v>5343</v>
      </c>
      <c r="E38" s="71">
        <v>1552</v>
      </c>
      <c r="G38" s="90"/>
      <c r="H38" s="90"/>
      <c r="I38" s="90"/>
      <c r="J38" s="6"/>
      <c r="K38" s="90"/>
      <c r="L38" s="90"/>
      <c r="M38" s="90"/>
      <c r="N38" s="6"/>
      <c r="O38" s="6"/>
    </row>
    <row r="39" spans="1:15" ht="15">
      <c r="A39" s="93" t="s">
        <v>99</v>
      </c>
      <c r="B39" s="8"/>
      <c r="C39" s="12">
        <f>SUM(C36:C38)</f>
        <v>35302</v>
      </c>
      <c r="D39" s="12">
        <f>IF(Данни!F4=2,"",SUM(D36:D38))</f>
        <v>39219</v>
      </c>
      <c r="E39" s="12">
        <f>SUM(E36:E38)</f>
        <v>35429</v>
      </c>
      <c r="G39" s="92"/>
      <c r="H39" s="92"/>
      <c r="I39" s="92"/>
      <c r="J39" s="6"/>
      <c r="K39" s="92"/>
      <c r="L39" s="92"/>
      <c r="M39" s="92"/>
      <c r="N39" s="6"/>
      <c r="O39" s="6"/>
    </row>
    <row r="40" spans="1:15" ht="15">
      <c r="A40" s="93"/>
      <c r="B40" s="8"/>
      <c r="C40" s="12"/>
      <c r="D40" s="12"/>
      <c r="E40" s="12"/>
      <c r="G40" s="92"/>
      <c r="H40" s="92"/>
      <c r="I40" s="92"/>
      <c r="J40" s="6"/>
      <c r="K40" s="92"/>
      <c r="L40" s="92"/>
      <c r="M40" s="92"/>
      <c r="N40" s="6"/>
      <c r="O40" s="6"/>
    </row>
    <row r="41" spans="1:15" ht="15" hidden="1">
      <c r="A41" s="55" t="s">
        <v>63</v>
      </c>
      <c r="B41" s="8">
        <v>30</v>
      </c>
      <c r="C41" s="69"/>
      <c r="D41" s="69"/>
      <c r="E41" s="69"/>
      <c r="F41" s="6"/>
      <c r="G41" s="90"/>
      <c r="H41" s="90"/>
      <c r="I41" s="90"/>
      <c r="J41" s="6"/>
      <c r="K41" s="90"/>
      <c r="L41" s="90"/>
      <c r="M41" s="90"/>
      <c r="N41" s="6"/>
      <c r="O41" s="6"/>
    </row>
    <row r="42" spans="1:15" ht="15">
      <c r="A42" s="55"/>
      <c r="B42" s="8"/>
      <c r="C42" s="75"/>
      <c r="D42" s="75"/>
      <c r="E42" s="75"/>
      <c r="F42" s="6"/>
      <c r="G42" s="90"/>
      <c r="H42" s="90"/>
      <c r="I42" s="90"/>
      <c r="J42" s="6"/>
      <c r="K42" s="90"/>
      <c r="L42" s="90"/>
      <c r="M42" s="90"/>
      <c r="N42" s="6"/>
      <c r="O42" s="6"/>
    </row>
    <row r="43" spans="1:15" ht="15" hidden="1">
      <c r="A43" s="55" t="s">
        <v>82</v>
      </c>
      <c r="B43" s="8"/>
      <c r="C43" s="75"/>
      <c r="D43" s="75"/>
      <c r="E43" s="75"/>
      <c r="F43" s="6"/>
      <c r="G43" s="90"/>
      <c r="H43" s="90"/>
      <c r="I43" s="90"/>
      <c r="J43" s="6"/>
      <c r="K43" s="90"/>
      <c r="L43" s="90"/>
      <c r="M43" s="90"/>
      <c r="N43" s="6"/>
      <c r="O43" s="6"/>
    </row>
    <row r="44" spans="1:15" ht="15">
      <c r="A44" s="6" t="s">
        <v>83</v>
      </c>
      <c r="B44" s="8">
        <v>31</v>
      </c>
      <c r="C44" s="69">
        <v>4401</v>
      </c>
      <c r="D44" s="69">
        <v>9688</v>
      </c>
      <c r="E44" s="69">
        <v>4401</v>
      </c>
      <c r="F44" s="6"/>
      <c r="G44" s="90"/>
      <c r="H44" s="90"/>
      <c r="I44" s="90"/>
      <c r="J44" s="6"/>
      <c r="K44" s="90"/>
      <c r="L44" s="90"/>
      <c r="M44" s="90"/>
      <c r="N44" s="6"/>
      <c r="O44" s="6"/>
    </row>
    <row r="45" spans="1:15" ht="15">
      <c r="A45" s="6" t="s">
        <v>84</v>
      </c>
      <c r="B45" s="8">
        <v>32</v>
      </c>
      <c r="C45" s="69">
        <v>627</v>
      </c>
      <c r="D45" s="69">
        <v>9</v>
      </c>
      <c r="E45" s="69">
        <v>311</v>
      </c>
      <c r="F45" s="6"/>
      <c r="G45" s="90"/>
      <c r="H45" s="90"/>
      <c r="I45" s="90"/>
      <c r="J45" s="6"/>
      <c r="K45" s="90"/>
      <c r="L45" s="90"/>
      <c r="M45" s="90"/>
      <c r="N45" s="6"/>
      <c r="O45" s="6"/>
    </row>
    <row r="46" spans="1:15" ht="15" hidden="1">
      <c r="A46" s="6" t="s">
        <v>85</v>
      </c>
      <c r="B46" s="8">
        <v>33</v>
      </c>
      <c r="C46" s="69"/>
      <c r="D46" s="69"/>
      <c r="E46" s="69"/>
      <c r="F46" s="6"/>
      <c r="G46" s="90"/>
      <c r="H46" s="90"/>
      <c r="I46" s="90"/>
      <c r="J46" s="6"/>
      <c r="K46" s="90"/>
      <c r="L46" s="90"/>
      <c r="M46" s="90"/>
      <c r="N46" s="6"/>
      <c r="O46" s="6"/>
    </row>
    <row r="47" spans="1:15" ht="15">
      <c r="A47" s="6" t="s">
        <v>65</v>
      </c>
      <c r="B47" s="8">
        <v>34</v>
      </c>
      <c r="C47" s="69">
        <v>33</v>
      </c>
      <c r="D47" s="69">
        <v>24</v>
      </c>
      <c r="E47" s="69">
        <v>50</v>
      </c>
      <c r="F47" s="6"/>
      <c r="G47" s="90"/>
      <c r="H47" s="90"/>
      <c r="I47" s="90"/>
      <c r="J47" s="6"/>
      <c r="K47" s="90"/>
      <c r="L47" s="90"/>
      <c r="M47" s="90"/>
      <c r="N47" s="6"/>
      <c r="O47" s="6"/>
    </row>
    <row r="48" spans="1:15" ht="15" hidden="1">
      <c r="A48" s="6" t="s">
        <v>13</v>
      </c>
      <c r="B48" s="8">
        <v>22</v>
      </c>
      <c r="C48" s="69"/>
      <c r="D48" s="69"/>
      <c r="E48" s="69"/>
      <c r="F48" s="6"/>
      <c r="G48" s="90"/>
      <c r="H48" s="90"/>
      <c r="I48" s="90"/>
      <c r="J48" s="6"/>
      <c r="K48" s="90"/>
      <c r="L48" s="90"/>
      <c r="M48" s="90"/>
      <c r="N48" s="6"/>
      <c r="O48" s="6"/>
    </row>
    <row r="49" spans="1:15" ht="15" hidden="1">
      <c r="A49" s="6" t="s">
        <v>64</v>
      </c>
      <c r="B49" s="8">
        <v>41</v>
      </c>
      <c r="C49" s="71"/>
      <c r="D49" s="71"/>
      <c r="E49" s="71"/>
      <c r="F49" s="6"/>
      <c r="G49" s="90"/>
      <c r="H49" s="90"/>
      <c r="I49" s="90"/>
      <c r="J49" s="6"/>
      <c r="K49" s="90"/>
      <c r="L49" s="90"/>
      <c r="M49" s="90"/>
      <c r="N49" s="6"/>
      <c r="O49" s="6"/>
    </row>
    <row r="50" spans="1:15" ht="15">
      <c r="A50" s="55" t="s">
        <v>100</v>
      </c>
      <c r="B50" s="8"/>
      <c r="C50" s="12">
        <f>SUM(C44:C49)</f>
        <v>5061</v>
      </c>
      <c r="D50" s="12">
        <f>IF(Данни!F4=2,"",SUM(D44:D49))</f>
        <v>9721</v>
      </c>
      <c r="E50" s="12">
        <f>SUM(E44:E49)</f>
        <v>4762</v>
      </c>
      <c r="G50" s="92"/>
      <c r="H50" s="92"/>
      <c r="I50" s="92"/>
      <c r="J50" s="6"/>
      <c r="K50" s="92"/>
      <c r="L50" s="92"/>
      <c r="M50" s="92"/>
      <c r="N50" s="6"/>
      <c r="O50" s="6"/>
    </row>
    <row r="51" spans="1:15" ht="15">
      <c r="A51" s="55"/>
      <c r="B51" s="8"/>
      <c r="C51" s="12"/>
      <c r="D51" s="12"/>
      <c r="E51" s="12"/>
      <c r="G51" s="92"/>
      <c r="H51" s="92"/>
      <c r="I51" s="92"/>
      <c r="J51" s="6"/>
      <c r="K51" s="92"/>
      <c r="L51" s="92"/>
      <c r="M51" s="92"/>
      <c r="N51" s="6"/>
      <c r="O51" s="6"/>
    </row>
    <row r="52" spans="1:15" ht="15" hidden="1">
      <c r="A52" s="55" t="s">
        <v>101</v>
      </c>
      <c r="B52" s="7"/>
      <c r="C52" s="75"/>
      <c r="D52" s="75"/>
      <c r="E52" s="75"/>
      <c r="G52" s="90"/>
      <c r="H52" s="90"/>
      <c r="I52" s="90"/>
      <c r="J52" s="6"/>
      <c r="K52" s="90"/>
      <c r="L52" s="90"/>
      <c r="M52" s="90"/>
      <c r="N52" s="6"/>
      <c r="O52" s="6"/>
    </row>
    <row r="53" spans="1:15" ht="15" hidden="1">
      <c r="A53" s="6" t="s">
        <v>97</v>
      </c>
      <c r="B53" s="7">
        <v>35</v>
      </c>
      <c r="C53" s="69"/>
      <c r="D53" s="69"/>
      <c r="E53" s="69"/>
      <c r="G53" s="90"/>
      <c r="H53" s="90"/>
      <c r="I53" s="90"/>
      <c r="J53" s="6"/>
      <c r="K53" s="90"/>
      <c r="L53" s="90"/>
      <c r="M53" s="90"/>
      <c r="N53" s="6"/>
      <c r="O53" s="6"/>
    </row>
    <row r="54" spans="1:15" ht="15">
      <c r="A54" s="6" t="s">
        <v>86</v>
      </c>
      <c r="B54" s="7">
        <v>36</v>
      </c>
      <c r="C54" s="69">
        <v>3775</v>
      </c>
      <c r="D54" s="69">
        <v>655</v>
      </c>
      <c r="E54" s="69">
        <v>2312</v>
      </c>
      <c r="G54" s="90"/>
      <c r="H54" s="90"/>
      <c r="I54" s="90"/>
      <c r="J54" s="6"/>
      <c r="K54" s="90"/>
      <c r="L54" s="90"/>
      <c r="M54" s="90"/>
      <c r="N54" s="6"/>
      <c r="O54" s="6"/>
    </row>
    <row r="55" spans="1:15" ht="15">
      <c r="A55" s="6" t="s">
        <v>163</v>
      </c>
      <c r="B55" s="7">
        <v>31</v>
      </c>
      <c r="C55" s="69">
        <v>5397</v>
      </c>
      <c r="D55" s="69">
        <v>1001</v>
      </c>
      <c r="E55" s="69">
        <v>5396</v>
      </c>
      <c r="G55" s="90"/>
      <c r="H55" s="90"/>
      <c r="I55" s="90"/>
      <c r="J55" s="6"/>
      <c r="K55" s="90"/>
      <c r="L55" s="90"/>
      <c r="M55" s="90"/>
      <c r="N55" s="6"/>
      <c r="O55" s="6"/>
    </row>
    <row r="56" spans="1:15" ht="15">
      <c r="A56" s="6" t="s">
        <v>164</v>
      </c>
      <c r="B56" s="7">
        <v>32</v>
      </c>
      <c r="C56" s="69">
        <v>291</v>
      </c>
      <c r="D56" s="69">
        <v>181</v>
      </c>
      <c r="E56" s="69">
        <v>15</v>
      </c>
      <c r="G56" s="90"/>
      <c r="H56" s="90"/>
      <c r="I56" s="90"/>
      <c r="J56" s="6"/>
      <c r="K56" s="90"/>
      <c r="L56" s="90"/>
      <c r="M56" s="90"/>
      <c r="N56" s="6"/>
      <c r="O56" s="6"/>
    </row>
    <row r="57" spans="1:15" ht="30" hidden="1">
      <c r="A57" s="61" t="s">
        <v>87</v>
      </c>
      <c r="B57" s="7">
        <v>38</v>
      </c>
      <c r="C57" s="69"/>
      <c r="D57" s="69"/>
      <c r="E57" s="69"/>
      <c r="G57" s="90"/>
      <c r="H57" s="90"/>
      <c r="I57" s="90"/>
      <c r="J57" s="6"/>
      <c r="K57" s="90"/>
      <c r="L57" s="90"/>
      <c r="M57" s="90"/>
      <c r="N57" s="6"/>
      <c r="O57" s="6"/>
    </row>
    <row r="58" spans="1:15" ht="15" hidden="1">
      <c r="A58" s="74" t="s">
        <v>88</v>
      </c>
      <c r="B58" s="7">
        <v>39</v>
      </c>
      <c r="C58" s="69"/>
      <c r="D58" s="69"/>
      <c r="E58" s="69"/>
      <c r="G58" s="92"/>
      <c r="H58" s="92"/>
      <c r="I58" s="92"/>
      <c r="J58" s="6"/>
      <c r="K58" s="92"/>
      <c r="L58" s="92"/>
      <c r="M58" s="92"/>
      <c r="N58" s="6"/>
      <c r="O58" s="6"/>
    </row>
    <row r="59" spans="1:15" ht="15">
      <c r="A59" s="6" t="s">
        <v>169</v>
      </c>
      <c r="B59" s="7">
        <v>37</v>
      </c>
      <c r="C59" s="69">
        <v>1977</v>
      </c>
      <c r="D59" s="69">
        <v>3620</v>
      </c>
      <c r="E59" s="69">
        <v>3549</v>
      </c>
      <c r="G59" s="90"/>
      <c r="H59" s="90"/>
      <c r="I59" s="90"/>
      <c r="J59" s="6"/>
      <c r="K59" s="90"/>
      <c r="L59" s="90"/>
      <c r="M59" s="90"/>
      <c r="N59" s="6"/>
      <c r="O59" s="6"/>
    </row>
    <row r="60" spans="1:15" ht="15">
      <c r="A60" s="6" t="s">
        <v>64</v>
      </c>
      <c r="B60" s="7">
        <v>41</v>
      </c>
      <c r="C60" s="71">
        <v>2</v>
      </c>
      <c r="D60" s="71"/>
      <c r="E60" s="71">
        <v>2</v>
      </c>
      <c r="F60" s="6"/>
      <c r="G60" s="90"/>
      <c r="H60" s="90"/>
      <c r="I60" s="90"/>
      <c r="J60" s="6"/>
      <c r="K60" s="90"/>
      <c r="L60" s="90"/>
      <c r="M60" s="90"/>
      <c r="N60" s="6"/>
      <c r="O60" s="6"/>
    </row>
    <row r="61" spans="1:15" ht="15">
      <c r="A61" s="93" t="s">
        <v>102</v>
      </c>
      <c r="B61" s="7"/>
      <c r="C61" s="12">
        <f>SUM(C53:C60)</f>
        <v>11442</v>
      </c>
      <c r="D61" s="12">
        <f>IF(Данни!F4=2,"",SUM(D53:D60))</f>
        <v>5457</v>
      </c>
      <c r="E61" s="12">
        <f>SUM(E53:E60)</f>
        <v>11274</v>
      </c>
      <c r="G61" s="92"/>
      <c r="H61" s="92"/>
      <c r="I61" s="92"/>
      <c r="J61" s="6"/>
      <c r="K61" s="92"/>
      <c r="L61" s="92"/>
      <c r="M61" s="92"/>
      <c r="N61" s="6"/>
      <c r="O61" s="6"/>
    </row>
    <row r="62" spans="1:15" ht="15">
      <c r="A62" s="93"/>
      <c r="B62" s="7"/>
      <c r="C62" s="13"/>
      <c r="D62" s="13"/>
      <c r="E62" s="13"/>
      <c r="G62" s="92"/>
      <c r="H62" s="92"/>
      <c r="I62" s="92"/>
      <c r="J62" s="6"/>
      <c r="K62" s="92"/>
      <c r="L62" s="92"/>
      <c r="M62" s="92"/>
      <c r="N62" s="6"/>
      <c r="O62" s="6"/>
    </row>
    <row r="63" spans="1:15" ht="15">
      <c r="A63" s="93" t="s">
        <v>103</v>
      </c>
      <c r="B63" s="7"/>
      <c r="C63" s="12">
        <f>C41+C50+C61</f>
        <v>16503</v>
      </c>
      <c r="D63" s="12">
        <f>IF(Данни!F4=2,"",D41+D50+D61)</f>
        <v>15178</v>
      </c>
      <c r="E63" s="12">
        <f>E41+E50+E61</f>
        <v>16036</v>
      </c>
      <c r="G63" s="92"/>
      <c r="H63" s="92"/>
      <c r="I63" s="92"/>
      <c r="J63" s="6"/>
      <c r="K63" s="92"/>
      <c r="L63" s="92"/>
      <c r="M63" s="92"/>
      <c r="N63" s="6"/>
      <c r="O63" s="6"/>
    </row>
    <row r="64" spans="1:15" ht="15">
      <c r="A64" s="93"/>
      <c r="B64" s="7"/>
      <c r="C64" s="12"/>
      <c r="D64" s="12"/>
      <c r="E64" s="12"/>
      <c r="G64" s="92"/>
      <c r="H64" s="92"/>
      <c r="I64" s="92"/>
      <c r="J64" s="6"/>
      <c r="K64" s="92"/>
      <c r="L64" s="92"/>
      <c r="M64" s="92"/>
      <c r="N64" s="6"/>
      <c r="O64" s="6"/>
    </row>
    <row r="65" spans="1:15" ht="16.5" thickBot="1">
      <c r="A65" s="55" t="s">
        <v>14</v>
      </c>
      <c r="B65" s="7"/>
      <c r="C65" s="94">
        <f>C63+C39</f>
        <v>51805</v>
      </c>
      <c r="D65" s="94">
        <f>IF(Данни!F4=2,"",D63+D39)</f>
        <v>54397</v>
      </c>
      <c r="E65" s="94">
        <f>E63+E39</f>
        <v>51465</v>
      </c>
      <c r="G65" s="95"/>
      <c r="H65" s="95"/>
      <c r="I65" s="95"/>
      <c r="J65" s="6"/>
      <c r="K65" s="95"/>
      <c r="L65" s="95"/>
      <c r="M65" s="95"/>
      <c r="N65" s="6"/>
      <c r="O65" s="6"/>
    </row>
    <row r="66" spans="3:15" ht="15.75" thickTop="1">
      <c r="C66" s="51"/>
      <c r="D66" s="51"/>
      <c r="E66" s="51"/>
      <c r="G66" s="89"/>
      <c r="H66" s="89"/>
      <c r="I66" s="89"/>
      <c r="J66" s="6"/>
      <c r="K66" s="89"/>
      <c r="L66" s="89"/>
      <c r="M66" s="89"/>
      <c r="N66" s="6"/>
      <c r="O66" s="6"/>
    </row>
    <row r="67" spans="1:15" ht="15">
      <c r="A67" s="96"/>
      <c r="G67" s="89"/>
      <c r="H67" s="89"/>
      <c r="I67" s="89"/>
      <c r="J67" s="6"/>
      <c r="K67" s="89"/>
      <c r="L67" s="89"/>
      <c r="M67" s="89"/>
      <c r="N67" s="6"/>
      <c r="O67" s="6"/>
    </row>
    <row r="68" spans="1:15" ht="15">
      <c r="A68" s="125" t="s">
        <v>162</v>
      </c>
      <c r="B68" s="125"/>
      <c r="C68" s="125"/>
      <c r="D68" s="125"/>
      <c r="E68" s="37"/>
      <c r="G68" s="89"/>
      <c r="H68" s="89"/>
      <c r="I68" s="89"/>
      <c r="J68" s="6"/>
      <c r="K68" s="89"/>
      <c r="L68" s="89"/>
      <c r="M68" s="89"/>
      <c r="N68" s="6"/>
      <c r="O68" s="6"/>
    </row>
    <row r="69" spans="1:15" ht="15">
      <c r="A69" s="125"/>
      <c r="B69" s="125"/>
      <c r="C69" s="125"/>
      <c r="D69" s="125"/>
      <c r="E69" s="37"/>
      <c r="G69" s="89"/>
      <c r="H69" s="89"/>
      <c r="I69" s="89"/>
      <c r="J69" s="6"/>
      <c r="K69" s="89"/>
      <c r="L69" s="89"/>
      <c r="M69" s="89"/>
      <c r="N69" s="6"/>
      <c r="O69" s="6"/>
    </row>
    <row r="70" spans="1:15" ht="15">
      <c r="A70" s="125" t="s">
        <v>155</v>
      </c>
      <c r="B70" s="125"/>
      <c r="C70" s="125"/>
      <c r="D70" s="125" t="s">
        <v>156</v>
      </c>
      <c r="E70" s="37"/>
      <c r="G70" s="89"/>
      <c r="H70" s="89"/>
      <c r="I70" s="89"/>
      <c r="J70" s="6"/>
      <c r="K70" s="89"/>
      <c r="L70" s="89"/>
      <c r="M70" s="89"/>
      <c r="N70" s="6"/>
      <c r="O70" s="6"/>
    </row>
    <row r="71" spans="1:15" ht="15">
      <c r="A71" s="126" t="s">
        <v>157</v>
      </c>
      <c r="B71" s="125"/>
      <c r="C71" s="125"/>
      <c r="D71" s="126" t="s">
        <v>158</v>
      </c>
      <c r="E71" s="37"/>
      <c r="G71" s="89"/>
      <c r="H71" s="89"/>
      <c r="I71" s="89"/>
      <c r="J71" s="6"/>
      <c r="K71" s="89"/>
      <c r="L71" s="89"/>
      <c r="M71" s="89"/>
      <c r="N71" s="6"/>
      <c r="O71" s="6"/>
    </row>
    <row r="72" spans="1:15" ht="15">
      <c r="A72" s="126"/>
      <c r="B72" s="125"/>
      <c r="C72" s="125"/>
      <c r="D72" s="125"/>
      <c r="E72" s="37"/>
      <c r="G72" s="89"/>
      <c r="H72" s="89"/>
      <c r="I72" s="89"/>
      <c r="J72" s="6"/>
      <c r="K72" s="89"/>
      <c r="L72" s="89"/>
      <c r="M72" s="89"/>
      <c r="N72" s="6"/>
      <c r="O72" s="6"/>
    </row>
    <row r="73" spans="1:15" ht="15">
      <c r="A73" s="125"/>
      <c r="B73" s="125"/>
      <c r="C73" s="125"/>
      <c r="D73" s="125"/>
      <c r="E73" s="37"/>
      <c r="G73" s="89"/>
      <c r="H73" s="89"/>
      <c r="I73" s="89"/>
      <c r="J73" s="6"/>
      <c r="K73" s="89"/>
      <c r="L73" s="89"/>
      <c r="M73" s="89"/>
      <c r="N73" s="6"/>
      <c r="O73" s="6"/>
    </row>
    <row r="74" spans="1:15" ht="15">
      <c r="A74" s="125" t="s">
        <v>159</v>
      </c>
      <c r="B74" s="125"/>
      <c r="C74" s="125"/>
      <c r="D74" s="125"/>
      <c r="E74" s="37"/>
      <c r="G74" s="89"/>
      <c r="H74" s="89"/>
      <c r="I74" s="89"/>
      <c r="J74" s="6"/>
      <c r="K74" s="89"/>
      <c r="L74" s="89"/>
      <c r="M74" s="89"/>
      <c r="N74" s="6"/>
      <c r="O74" s="6"/>
    </row>
    <row r="75" spans="1:15" ht="15">
      <c r="A75" s="126" t="s">
        <v>157</v>
      </c>
      <c r="B75" s="125"/>
      <c r="C75" s="125"/>
      <c r="D75" s="125"/>
      <c r="E75" s="37"/>
      <c r="G75" s="89"/>
      <c r="H75" s="89"/>
      <c r="I75" s="89"/>
      <c r="J75" s="6"/>
      <c r="K75" s="89"/>
      <c r="L75" s="89"/>
      <c r="M75" s="89"/>
      <c r="N75" s="6"/>
      <c r="O75" s="6"/>
    </row>
    <row r="76" spans="1:15" ht="15">
      <c r="A76" s="125"/>
      <c r="B76" s="125"/>
      <c r="C76" s="125"/>
      <c r="D76" s="125"/>
      <c r="E76" s="37"/>
      <c r="G76" s="89"/>
      <c r="H76" s="89"/>
      <c r="I76" s="89"/>
      <c r="J76" s="6"/>
      <c r="K76" s="89"/>
      <c r="L76" s="89"/>
      <c r="M76" s="89"/>
      <c r="N76" s="6"/>
      <c r="O76" s="6"/>
    </row>
    <row r="77" spans="1:15" ht="15">
      <c r="A77" s="125"/>
      <c r="B77" s="125"/>
      <c r="C77" s="125"/>
      <c r="D77" s="125"/>
      <c r="E77" s="37"/>
      <c r="G77" s="89"/>
      <c r="H77" s="89"/>
      <c r="I77" s="89"/>
      <c r="J77" s="6"/>
      <c r="K77" s="89"/>
      <c r="L77" s="89"/>
      <c r="M77" s="89"/>
      <c r="N77" s="6"/>
      <c r="O77" s="6"/>
    </row>
    <row r="78" spans="1:15" ht="15">
      <c r="A78" s="125"/>
      <c r="B78" s="125"/>
      <c r="C78" s="125"/>
      <c r="D78" s="125" t="s">
        <v>160</v>
      </c>
      <c r="E78" s="37"/>
      <c r="G78" s="89"/>
      <c r="H78" s="89"/>
      <c r="I78" s="89"/>
      <c r="J78" s="6"/>
      <c r="K78" s="89"/>
      <c r="L78" s="89"/>
      <c r="M78" s="89"/>
      <c r="N78" s="6"/>
      <c r="O78" s="6"/>
    </row>
    <row r="79" spans="1:15" ht="15">
      <c r="A79" s="125" t="s">
        <v>161</v>
      </c>
      <c r="B79" s="125"/>
      <c r="C79" s="125"/>
      <c r="D79" s="126" t="s">
        <v>157</v>
      </c>
      <c r="E79" s="37"/>
      <c r="G79" s="89"/>
      <c r="H79" s="89"/>
      <c r="I79" s="89"/>
      <c r="J79" s="6"/>
      <c r="K79" s="89"/>
      <c r="L79" s="89"/>
      <c r="M79" s="89"/>
      <c r="N79" s="6"/>
      <c r="O79" s="6"/>
    </row>
    <row r="80" spans="1:15" ht="15">
      <c r="A80" s="126" t="s">
        <v>157</v>
      </c>
      <c r="B80" s="125"/>
      <c r="C80" s="125"/>
      <c r="D80" s="125"/>
      <c r="E80" s="37"/>
      <c r="G80" s="89"/>
      <c r="H80" s="89"/>
      <c r="I80" s="89"/>
      <c r="J80" s="6"/>
      <c r="K80" s="89"/>
      <c r="L80" s="89"/>
      <c r="M80" s="89"/>
      <c r="N80" s="6"/>
      <c r="O80" s="6"/>
    </row>
    <row r="81" spans="1:15" ht="15">
      <c r="A81" s="96"/>
      <c r="G81" s="89"/>
      <c r="H81" s="89"/>
      <c r="I81" s="89"/>
      <c r="J81" s="6"/>
      <c r="K81" s="89"/>
      <c r="L81" s="89"/>
      <c r="M81" s="89"/>
      <c r="N81" s="6"/>
      <c r="O81" s="6"/>
    </row>
    <row r="82" spans="1:15" ht="15">
      <c r="A82" s="96"/>
      <c r="G82" s="89"/>
      <c r="H82" s="89"/>
      <c r="I82" s="89"/>
      <c r="J82" s="6"/>
      <c r="K82" s="89"/>
      <c r="L82" s="89"/>
      <c r="M82" s="89"/>
      <c r="N82" s="6"/>
      <c r="O82" s="6"/>
    </row>
    <row r="83" spans="1:15" ht="15">
      <c r="A83" s="96"/>
      <c r="G83" s="89"/>
      <c r="H83" s="89"/>
      <c r="I83" s="89"/>
      <c r="J83" s="6"/>
      <c r="K83" s="89"/>
      <c r="L83" s="89"/>
      <c r="M83" s="89"/>
      <c r="N83" s="6"/>
      <c r="O83" s="6"/>
    </row>
    <row r="84" spans="1:15" ht="15">
      <c r="A84" s="96"/>
      <c r="G84" s="89"/>
      <c r="H84" s="89"/>
      <c r="I84" s="89"/>
      <c r="J84" s="6"/>
      <c r="K84" s="89"/>
      <c r="L84" s="89"/>
      <c r="M84" s="89"/>
      <c r="N84" s="6"/>
      <c r="O84" s="6"/>
    </row>
    <row r="85" spans="1:15" ht="15">
      <c r="A85" s="96"/>
      <c r="G85" s="89"/>
      <c r="H85" s="89"/>
      <c r="I85" s="89"/>
      <c r="J85" s="6"/>
      <c r="K85" s="89"/>
      <c r="L85" s="89"/>
      <c r="M85" s="89"/>
      <c r="N85" s="6"/>
      <c r="O85" s="6"/>
    </row>
    <row r="86" spans="1:15" ht="15">
      <c r="A86" s="96"/>
      <c r="G86" s="89"/>
      <c r="H86" s="89"/>
      <c r="I86" s="89"/>
      <c r="J86" s="6"/>
      <c r="K86" s="89"/>
      <c r="L86" s="89"/>
      <c r="M86" s="89"/>
      <c r="N86" s="6"/>
      <c r="O86" s="6"/>
    </row>
    <row r="87" spans="1:15" ht="15">
      <c r="A87" s="96"/>
      <c r="G87" s="89"/>
      <c r="H87" s="89"/>
      <c r="I87" s="89"/>
      <c r="J87" s="6"/>
      <c r="K87" s="89"/>
      <c r="L87" s="89"/>
      <c r="M87" s="89"/>
      <c r="N87" s="6"/>
      <c r="O87" s="6"/>
    </row>
    <row r="88" spans="1:15" ht="15">
      <c r="A88" s="66"/>
      <c r="B88" s="97"/>
      <c r="C88" s="97"/>
      <c r="D88" s="97"/>
      <c r="G88" s="98"/>
      <c r="H88" s="98"/>
      <c r="I88" s="89"/>
      <c r="J88" s="6"/>
      <c r="K88" s="98"/>
      <c r="L88" s="98"/>
      <c r="M88" s="89"/>
      <c r="N88" s="6"/>
      <c r="O88" s="6"/>
    </row>
    <row r="89" spans="1:15" ht="15">
      <c r="A89" s="39"/>
      <c r="B89" s="139"/>
      <c r="C89" s="139"/>
      <c r="D89" s="139"/>
      <c r="E89" s="139"/>
      <c r="G89" s="6"/>
      <c r="H89" s="6"/>
      <c r="I89" s="6"/>
      <c r="J89" s="6"/>
      <c r="K89" s="6"/>
      <c r="L89" s="6"/>
      <c r="M89" s="6"/>
      <c r="N89" s="6"/>
      <c r="O89" s="6"/>
    </row>
    <row r="90" spans="1:15" ht="15">
      <c r="A90" s="39"/>
      <c r="G90" s="89"/>
      <c r="H90" s="89"/>
      <c r="I90" s="89"/>
      <c r="J90" s="6"/>
      <c r="K90" s="89"/>
      <c r="L90" s="89"/>
      <c r="M90" s="89"/>
      <c r="N90" s="6"/>
      <c r="O90" s="6"/>
    </row>
    <row r="91" spans="1:15" ht="15">
      <c r="A91" s="66"/>
      <c r="G91" s="89"/>
      <c r="H91" s="89"/>
      <c r="I91" s="89"/>
      <c r="J91" s="6"/>
      <c r="K91" s="89"/>
      <c r="L91" s="89"/>
      <c r="M91" s="89"/>
      <c r="N91" s="6"/>
      <c r="O91" s="6"/>
    </row>
    <row r="92" spans="2:15" ht="15">
      <c r="B92" s="139"/>
      <c r="C92" s="139"/>
      <c r="D92" s="139"/>
      <c r="E92" s="139"/>
      <c r="G92" s="6"/>
      <c r="H92" s="6"/>
      <c r="I92" s="6"/>
      <c r="J92" s="6"/>
      <c r="K92" s="6"/>
      <c r="L92" s="6"/>
      <c r="M92" s="6"/>
      <c r="N92" s="6"/>
      <c r="O92" s="6"/>
    </row>
    <row r="93" spans="2:15" ht="15">
      <c r="B93" s="99"/>
      <c r="C93" s="99"/>
      <c r="D93" s="99"/>
      <c r="E93" s="99"/>
      <c r="G93" s="26"/>
      <c r="H93" s="26"/>
      <c r="I93" s="26"/>
      <c r="J93" s="6"/>
      <c r="K93" s="26"/>
      <c r="L93" s="26"/>
      <c r="M93" s="26"/>
      <c r="N93" s="6"/>
      <c r="O93" s="6"/>
    </row>
    <row r="94" spans="1:15" ht="30" customHeight="1">
      <c r="A94" s="138" t="s">
        <v>171</v>
      </c>
      <c r="B94" s="138"/>
      <c r="C94" s="138"/>
      <c r="D94" s="138"/>
      <c r="E94" s="138"/>
      <c r="G94" s="6"/>
      <c r="H94" s="6"/>
      <c r="I94" s="6"/>
      <c r="J94" s="6"/>
      <c r="K94" s="6"/>
      <c r="L94" s="6"/>
      <c r="M94" s="6"/>
      <c r="N94" s="6"/>
      <c r="O94" s="6"/>
    </row>
    <row r="95" ht="15">
      <c r="A95" s="68"/>
    </row>
  </sheetData>
  <sheetProtection password="F554" sheet="1" objects="1" scenarios="1"/>
  <mergeCells count="7">
    <mergeCell ref="K3:M3"/>
    <mergeCell ref="A94:E94"/>
    <mergeCell ref="A2:E2"/>
    <mergeCell ref="A1:E1"/>
    <mergeCell ref="B89:E89"/>
    <mergeCell ref="B92:E92"/>
    <mergeCell ref="G3:I3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78"/>
  <sheetViews>
    <sheetView workbookViewId="0" topLeftCell="A1">
      <pane ySplit="5" topLeftCell="BM66" activePane="bottomLeft" state="frozen"/>
      <selection pane="topLeft" activeCell="A1" sqref="A1"/>
      <selection pane="bottomLeft" activeCell="A43" sqref="A43:IV43"/>
    </sheetView>
  </sheetViews>
  <sheetFormatPr defaultColWidth="9.140625" defaultRowHeight="12.75"/>
  <cols>
    <col min="1" max="1" width="46.7109375" style="37" customWidth="1"/>
    <col min="2" max="2" width="5.7109375" style="37" customWidth="1"/>
    <col min="3" max="5" width="12.7109375" style="39" customWidth="1"/>
    <col min="6" max="6" width="5.7109375" style="37" customWidth="1"/>
    <col min="7" max="9" width="12.7109375" style="39" hidden="1" customWidth="1"/>
    <col min="10" max="10" width="5.7109375" style="37" hidden="1" customWidth="1"/>
    <col min="11" max="13" width="12.7109375" style="39" hidden="1" customWidth="1"/>
    <col min="14" max="16384" width="9.140625" style="37" customWidth="1"/>
  </cols>
  <sheetData>
    <row r="1" spans="1:13" ht="18.75">
      <c r="A1" s="137" t="str">
        <f>CHOOSE(Данни!F4,"Междинен","Годишен")&amp;" отчет за паричните потоци"</f>
        <v>Междинен отчет за паричните потоци</v>
      </c>
      <c r="B1" s="137"/>
      <c r="C1" s="137"/>
      <c r="D1" s="137"/>
      <c r="E1" s="137"/>
      <c r="G1" s="37"/>
      <c r="H1" s="37"/>
      <c r="I1" s="37"/>
      <c r="K1" s="37"/>
      <c r="L1" s="37"/>
      <c r="M1" s="37"/>
    </row>
    <row r="2" spans="1:13" ht="18.75">
      <c r="A2" s="137" t="str">
        <f>Данни!D11&amp;" за периода приключващ на "&amp;DAY(Данни!D10)&amp;"."&amp;IF(MONTH(Данни!D10)&gt;10,MONTH(Данни!D10),"0"&amp;MONTH(Данни!D10))&amp;"."&amp;YEAR(Данни!D10)</f>
        <v>Доверие Обединен холдинг  АД за периода приключващ на 30.06.2009</v>
      </c>
      <c r="B2" s="137"/>
      <c r="C2" s="137"/>
      <c r="D2" s="137"/>
      <c r="E2" s="137"/>
      <c r="G2" s="37"/>
      <c r="H2" s="37"/>
      <c r="I2" s="37"/>
      <c r="K2" s="37"/>
      <c r="L2" s="37"/>
      <c r="M2" s="37"/>
    </row>
    <row r="3" spans="1:13" ht="15">
      <c r="A3" s="84"/>
      <c r="B3" s="39"/>
      <c r="G3" s="134" t="s">
        <v>67</v>
      </c>
      <c r="H3" s="134"/>
      <c r="I3" s="134"/>
      <c r="J3" s="40"/>
      <c r="K3" s="134" t="s">
        <v>77</v>
      </c>
      <c r="L3" s="134"/>
      <c r="M3" s="134"/>
    </row>
    <row r="4" spans="1:13" ht="15">
      <c r="A4" s="85"/>
      <c r="B4" s="39"/>
      <c r="C4" s="86"/>
      <c r="D4" s="87"/>
      <c r="E4" s="86"/>
      <c r="G4" s="86"/>
      <c r="H4" s="87"/>
      <c r="I4" s="86"/>
      <c r="K4" s="86"/>
      <c r="L4" s="87"/>
      <c r="M4" s="86"/>
    </row>
    <row r="5" spans="1:13" ht="15">
      <c r="A5" s="43" t="s">
        <v>7</v>
      </c>
      <c r="B5" s="44" t="s">
        <v>8</v>
      </c>
      <c r="C5" s="45" t="str">
        <f>IF(Данни!$F$4=1,ОПП!G5,ОПП!K5)</f>
        <v>30.06.2009</v>
      </c>
      <c r="D5" s="46" t="str">
        <f>IF(Данни!F4=2,"",IF(Данни!$F$4=1,ОПП!H5,ОПП!L5))</f>
        <v>30.06.2008</v>
      </c>
      <c r="E5" s="46" t="str">
        <f>IF(Данни!$F$4=1,ОПП!I5,ОПП!M5)</f>
        <v>31.12.2008</v>
      </c>
      <c r="F5" s="6"/>
      <c r="G5" s="45" t="str">
        <f>DAY(Данни!D10)&amp;"."&amp;IF(MONTH(Данни!D10)&gt;10,MONTH(Данни!D10),"0"&amp;MONTH(Данни!D10))&amp;"."&amp;YEAR(Данни!D10)</f>
        <v>30.06.2009</v>
      </c>
      <c r="H5" s="46" t="str">
        <f>DAY(Данни!D10)&amp;"."&amp;IF(MONTH(Данни!D10)&gt;10,MONTH(Данни!D10),"0"&amp;MONTH(Данни!D10))&amp;"."&amp;YEAR(Данни!D10)-1</f>
        <v>30.06.2008</v>
      </c>
      <c r="I5" s="46" t="str">
        <f>"31.12."&amp;YEAR(Данни!D10)-1</f>
        <v>31.12.2008</v>
      </c>
      <c r="K5" s="45" t="str">
        <f>DAY(Данни!D10)&amp;"."&amp;IF(MONTH(Данни!D10)&gt;10,MONTH(Данни!D10),"0"&amp;MONTH(Данни!D10))&amp;"."&amp;YEAR(Данни!D10)</f>
        <v>30.06.2009</v>
      </c>
      <c r="L5" s="46"/>
      <c r="M5" s="46" t="str">
        <f>"31.12."&amp;YEAR(Данни!D10)-1</f>
        <v>31.12.2008</v>
      </c>
    </row>
    <row r="6" spans="1:2" ht="15">
      <c r="A6" s="100"/>
      <c r="B6" s="100"/>
    </row>
    <row r="7" spans="1:5" ht="15" hidden="1">
      <c r="A7" s="101" t="s">
        <v>105</v>
      </c>
      <c r="B7" s="10"/>
      <c r="C7" s="32"/>
      <c r="D7" s="32"/>
      <c r="E7" s="32"/>
    </row>
    <row r="8" spans="1:14" ht="15">
      <c r="A8" s="102" t="s">
        <v>39</v>
      </c>
      <c r="B8" s="11"/>
      <c r="C8" s="32">
        <v>138</v>
      </c>
      <c r="D8" s="32">
        <v>185</v>
      </c>
      <c r="E8" s="32">
        <v>401</v>
      </c>
      <c r="F8" s="100"/>
      <c r="G8" s="89"/>
      <c r="H8" s="89"/>
      <c r="I8" s="89"/>
      <c r="J8" s="6"/>
      <c r="K8" s="89"/>
      <c r="L8" s="89"/>
      <c r="M8" s="89"/>
      <c r="N8" s="6"/>
    </row>
    <row r="9" spans="1:14" ht="15">
      <c r="A9" s="102" t="s">
        <v>37</v>
      </c>
      <c r="B9" s="11"/>
      <c r="C9" s="32">
        <v>-180</v>
      </c>
      <c r="D9" s="32">
        <v>-185</v>
      </c>
      <c r="E9" s="32">
        <v>-371</v>
      </c>
      <c r="F9" s="100"/>
      <c r="G9" s="89"/>
      <c r="H9" s="89"/>
      <c r="I9" s="89"/>
      <c r="J9" s="6"/>
      <c r="K9" s="89"/>
      <c r="L9" s="89"/>
      <c r="M9" s="89"/>
      <c r="N9" s="6"/>
    </row>
    <row r="10" spans="1:14" ht="30">
      <c r="A10" s="102" t="s">
        <v>114</v>
      </c>
      <c r="B10" s="11"/>
      <c r="C10" s="32">
        <v>-256</v>
      </c>
      <c r="D10" s="32">
        <v>-197</v>
      </c>
      <c r="E10" s="32">
        <v>-494</v>
      </c>
      <c r="F10" s="100"/>
      <c r="G10" s="89"/>
      <c r="H10" s="89"/>
      <c r="I10" s="89"/>
      <c r="J10" s="6"/>
      <c r="K10" s="89"/>
      <c r="L10" s="89"/>
      <c r="M10" s="89"/>
      <c r="N10" s="6"/>
    </row>
    <row r="11" spans="1:14" ht="15" hidden="1">
      <c r="A11" s="102" t="s">
        <v>115</v>
      </c>
      <c r="B11" s="11"/>
      <c r="C11" s="32"/>
      <c r="D11" s="32"/>
      <c r="E11" s="32"/>
      <c r="F11" s="100"/>
      <c r="G11" s="89"/>
      <c r="H11" s="89"/>
      <c r="I11" s="89"/>
      <c r="J11" s="6"/>
      <c r="K11" s="89"/>
      <c r="L11" s="89"/>
      <c r="M11" s="89"/>
      <c r="N11" s="6"/>
    </row>
    <row r="12" spans="1:14" ht="30">
      <c r="A12" s="102" t="s">
        <v>137</v>
      </c>
      <c r="B12" s="11"/>
      <c r="C12" s="32">
        <v>15</v>
      </c>
      <c r="D12" s="32">
        <v>-28</v>
      </c>
      <c r="E12" s="32">
        <v>-60</v>
      </c>
      <c r="F12" s="100"/>
      <c r="G12" s="89"/>
      <c r="H12" s="89"/>
      <c r="I12" s="89"/>
      <c r="J12" s="6"/>
      <c r="K12" s="89"/>
      <c r="L12" s="89"/>
      <c r="M12" s="89"/>
      <c r="N12" s="6"/>
    </row>
    <row r="13" spans="1:14" ht="15" hidden="1">
      <c r="A13" s="102" t="s">
        <v>38</v>
      </c>
      <c r="B13" s="11"/>
      <c r="C13" s="32"/>
      <c r="D13" s="32"/>
      <c r="E13" s="32"/>
      <c r="F13" s="100"/>
      <c r="G13" s="89"/>
      <c r="H13" s="89"/>
      <c r="I13" s="89"/>
      <c r="J13" s="6"/>
      <c r="K13" s="89"/>
      <c r="L13" s="89"/>
      <c r="M13" s="89"/>
      <c r="N13" s="6"/>
    </row>
    <row r="14" spans="1:14" ht="15">
      <c r="A14" s="102" t="s">
        <v>116</v>
      </c>
      <c r="B14" s="11"/>
      <c r="C14" s="32"/>
      <c r="D14" s="32">
        <v>-1</v>
      </c>
      <c r="E14" s="32"/>
      <c r="F14" s="100"/>
      <c r="G14" s="89"/>
      <c r="H14" s="89"/>
      <c r="I14" s="89"/>
      <c r="J14" s="6"/>
      <c r="K14" s="89"/>
      <c r="L14" s="89"/>
      <c r="M14" s="89"/>
      <c r="N14" s="6"/>
    </row>
    <row r="15" spans="1:14" ht="15">
      <c r="A15" s="102" t="s">
        <v>117</v>
      </c>
      <c r="B15" s="11"/>
      <c r="C15" s="32"/>
      <c r="D15" s="32">
        <v>36</v>
      </c>
      <c r="E15" s="32"/>
      <c r="F15" s="100"/>
      <c r="G15" s="89"/>
      <c r="H15" s="89"/>
      <c r="I15" s="89"/>
      <c r="J15" s="6"/>
      <c r="K15" s="89"/>
      <c r="L15" s="89"/>
      <c r="M15" s="89"/>
      <c r="N15" s="6"/>
    </row>
    <row r="16" spans="1:14" ht="15">
      <c r="A16" s="102" t="s">
        <v>118</v>
      </c>
      <c r="B16" s="11"/>
      <c r="C16" s="32"/>
      <c r="D16" s="32">
        <v>-12</v>
      </c>
      <c r="E16" s="32"/>
      <c r="F16" s="100"/>
      <c r="G16" s="89"/>
      <c r="H16" s="89"/>
      <c r="I16" s="89"/>
      <c r="J16" s="6"/>
      <c r="K16" s="89"/>
      <c r="L16" s="89"/>
      <c r="M16" s="89"/>
      <c r="N16" s="6"/>
    </row>
    <row r="17" spans="1:14" ht="15">
      <c r="A17" s="102" t="s">
        <v>112</v>
      </c>
      <c r="B17" s="11"/>
      <c r="C17" s="32"/>
      <c r="D17" s="32">
        <v>5478</v>
      </c>
      <c r="E17" s="32">
        <v>5479</v>
      </c>
      <c r="F17" s="100"/>
      <c r="G17" s="89"/>
      <c r="H17" s="89"/>
      <c r="I17" s="89"/>
      <c r="J17" s="6"/>
      <c r="K17" s="89"/>
      <c r="L17" s="89"/>
      <c r="M17" s="89"/>
      <c r="N17" s="6"/>
    </row>
    <row r="18" spans="1:14" ht="15">
      <c r="A18" s="102" t="s">
        <v>113</v>
      </c>
      <c r="B18" s="11"/>
      <c r="C18" s="32"/>
      <c r="D18" s="32"/>
      <c r="E18" s="32">
        <v>-11</v>
      </c>
      <c r="F18" s="100"/>
      <c r="G18" s="89"/>
      <c r="H18" s="89"/>
      <c r="I18" s="89"/>
      <c r="J18" s="6"/>
      <c r="K18" s="89"/>
      <c r="L18" s="89"/>
      <c r="M18" s="89"/>
      <c r="N18" s="6"/>
    </row>
    <row r="19" spans="1:14" ht="15">
      <c r="A19" s="102" t="s">
        <v>128</v>
      </c>
      <c r="B19" s="11"/>
      <c r="C19" s="34">
        <v>-5</v>
      </c>
      <c r="D19" s="34">
        <v>-43</v>
      </c>
      <c r="E19" s="34">
        <v>110</v>
      </c>
      <c r="F19" s="100"/>
      <c r="G19" s="89"/>
      <c r="H19" s="89"/>
      <c r="I19" s="89"/>
      <c r="J19" s="6"/>
      <c r="K19" s="89"/>
      <c r="L19" s="89"/>
      <c r="M19" s="89"/>
      <c r="N19" s="6"/>
    </row>
    <row r="20" spans="1:14" ht="29.25">
      <c r="A20" s="101" t="s">
        <v>107</v>
      </c>
      <c r="B20" s="11"/>
      <c r="C20" s="103">
        <f>SUM(C8:C19)</f>
        <v>-288</v>
      </c>
      <c r="D20" s="103">
        <f>IF(Данни!F4=2,"",SUM(D8:D19))</f>
        <v>5233</v>
      </c>
      <c r="E20" s="103">
        <f>SUM(E8:E19)</f>
        <v>5054</v>
      </c>
      <c r="G20" s="104"/>
      <c r="H20" s="104"/>
      <c r="I20" s="104"/>
      <c r="J20" s="6"/>
      <c r="K20" s="104"/>
      <c r="L20" s="104"/>
      <c r="M20" s="104"/>
      <c r="N20" s="6"/>
    </row>
    <row r="21" spans="1:14" ht="15">
      <c r="A21" s="101"/>
      <c r="B21" s="11"/>
      <c r="C21" s="51"/>
      <c r="D21" s="51"/>
      <c r="E21" s="51"/>
      <c r="G21" s="89"/>
      <c r="H21" s="89"/>
      <c r="I21" s="89"/>
      <c r="J21" s="6"/>
      <c r="K21" s="89"/>
      <c r="L21" s="89"/>
      <c r="M21" s="89"/>
      <c r="N21" s="6"/>
    </row>
    <row r="22" spans="1:14" ht="15" hidden="1">
      <c r="A22" s="101" t="s">
        <v>104</v>
      </c>
      <c r="B22" s="11"/>
      <c r="C22" s="51"/>
      <c r="D22" s="51"/>
      <c r="E22" s="51"/>
      <c r="G22" s="89"/>
      <c r="H22" s="89"/>
      <c r="I22" s="89"/>
      <c r="J22" s="6"/>
      <c r="K22" s="89"/>
      <c r="L22" s="89"/>
      <c r="M22" s="89"/>
      <c r="N22" s="6"/>
    </row>
    <row r="23" spans="1:14" ht="15">
      <c r="A23" s="102" t="s">
        <v>124</v>
      </c>
      <c r="B23" s="11"/>
      <c r="C23" s="32">
        <v>-3</v>
      </c>
      <c r="D23" s="32">
        <v>-200</v>
      </c>
      <c r="E23" s="32"/>
      <c r="F23" s="102"/>
      <c r="G23" s="89"/>
      <c r="H23" s="89"/>
      <c r="I23" s="89"/>
      <c r="J23" s="6"/>
      <c r="K23" s="89"/>
      <c r="L23" s="89"/>
      <c r="M23" s="89"/>
      <c r="N23" s="6"/>
    </row>
    <row r="24" spans="1:14" ht="30" hidden="1">
      <c r="A24" s="102" t="s">
        <v>125</v>
      </c>
      <c r="B24" s="11"/>
      <c r="C24" s="32"/>
      <c r="D24" s="32"/>
      <c r="E24" s="32"/>
      <c r="F24" s="102"/>
      <c r="G24" s="89"/>
      <c r="H24" s="89"/>
      <c r="I24" s="89"/>
      <c r="J24" s="6"/>
      <c r="K24" s="89"/>
      <c r="L24" s="89"/>
      <c r="M24" s="89"/>
      <c r="N24" s="6"/>
    </row>
    <row r="25" spans="1:14" ht="30">
      <c r="A25" s="102" t="s">
        <v>119</v>
      </c>
      <c r="B25" s="11"/>
      <c r="C25" s="32">
        <v>-1573</v>
      </c>
      <c r="D25" s="32">
        <v>-3713</v>
      </c>
      <c r="E25" s="32">
        <v>-3915</v>
      </c>
      <c r="F25" s="102"/>
      <c r="G25" s="89"/>
      <c r="H25" s="89"/>
      <c r="I25" s="89"/>
      <c r="J25" s="6"/>
      <c r="K25" s="89"/>
      <c r="L25" s="89"/>
      <c r="M25" s="89"/>
      <c r="N25" s="6"/>
    </row>
    <row r="26" spans="1:14" ht="30" hidden="1">
      <c r="A26" s="102" t="s">
        <v>120</v>
      </c>
      <c r="B26" s="11"/>
      <c r="C26" s="32"/>
      <c r="D26" s="32"/>
      <c r="E26" s="32"/>
      <c r="F26" s="102"/>
      <c r="G26" s="89"/>
      <c r="H26" s="89"/>
      <c r="I26" s="89"/>
      <c r="J26" s="6"/>
      <c r="K26" s="89"/>
      <c r="L26" s="89"/>
      <c r="M26" s="89"/>
      <c r="N26" s="6"/>
    </row>
    <row r="27" spans="1:14" ht="30">
      <c r="A27" s="102" t="s">
        <v>121</v>
      </c>
      <c r="B27" s="11"/>
      <c r="C27" s="32"/>
      <c r="D27" s="32">
        <v>274</v>
      </c>
      <c r="E27" s="32"/>
      <c r="F27" s="102"/>
      <c r="G27" s="89"/>
      <c r="H27" s="89"/>
      <c r="I27" s="89"/>
      <c r="J27" s="6"/>
      <c r="K27" s="89"/>
      <c r="L27" s="89"/>
      <c r="M27" s="89"/>
      <c r="N27" s="6"/>
    </row>
    <row r="28" spans="1:14" ht="30">
      <c r="A28" s="102" t="s">
        <v>127</v>
      </c>
      <c r="B28" s="11"/>
      <c r="C28" s="32"/>
      <c r="D28" s="32"/>
      <c r="E28" s="32">
        <v>405</v>
      </c>
      <c r="F28" s="102"/>
      <c r="G28" s="89"/>
      <c r="H28" s="89"/>
      <c r="I28" s="89"/>
      <c r="J28" s="6"/>
      <c r="K28" s="89"/>
      <c r="L28" s="89"/>
      <c r="M28" s="89"/>
      <c r="N28" s="6"/>
    </row>
    <row r="29" spans="1:14" ht="15">
      <c r="A29" s="102" t="s">
        <v>122</v>
      </c>
      <c r="B29" s="11"/>
      <c r="C29" s="32">
        <v>-1145</v>
      </c>
      <c r="D29" s="32">
        <v>-5860</v>
      </c>
      <c r="E29" s="32">
        <v>-7703</v>
      </c>
      <c r="F29" s="102"/>
      <c r="G29" s="89"/>
      <c r="H29" s="89"/>
      <c r="I29" s="89"/>
      <c r="J29" s="6"/>
      <c r="K29" s="89"/>
      <c r="L29" s="89"/>
      <c r="M29" s="89"/>
      <c r="N29" s="6"/>
    </row>
    <row r="30" spans="1:14" ht="15">
      <c r="A30" s="102" t="s">
        <v>123</v>
      </c>
      <c r="B30" s="11"/>
      <c r="C30" s="32">
        <v>1135</v>
      </c>
      <c r="D30" s="32">
        <v>247</v>
      </c>
      <c r="E30" s="32">
        <v>1230</v>
      </c>
      <c r="F30" s="102"/>
      <c r="G30" s="89"/>
      <c r="H30" s="89"/>
      <c r="I30" s="89"/>
      <c r="J30" s="6"/>
      <c r="K30" s="89"/>
      <c r="L30" s="89"/>
      <c r="M30" s="89"/>
      <c r="N30" s="6"/>
    </row>
    <row r="31" spans="1:14" ht="15">
      <c r="A31" s="102" t="s">
        <v>147</v>
      </c>
      <c r="B31" s="11"/>
      <c r="C31" s="32">
        <v>482</v>
      </c>
      <c r="D31" s="32">
        <v>619</v>
      </c>
      <c r="E31" s="32">
        <v>1182</v>
      </c>
      <c r="F31" s="102"/>
      <c r="G31" s="89"/>
      <c r="H31" s="89"/>
      <c r="I31" s="89"/>
      <c r="J31" s="6"/>
      <c r="K31" s="89"/>
      <c r="L31" s="89"/>
      <c r="M31" s="89"/>
      <c r="N31" s="6"/>
    </row>
    <row r="32" spans="1:14" ht="30">
      <c r="A32" s="102" t="s">
        <v>165</v>
      </c>
      <c r="B32" s="11"/>
      <c r="C32" s="34">
        <f>-1-12</f>
        <v>-13</v>
      </c>
      <c r="D32" s="34">
        <v>1156</v>
      </c>
      <c r="E32" s="34">
        <v>967</v>
      </c>
      <c r="F32" s="105"/>
      <c r="G32" s="89"/>
      <c r="H32" s="89"/>
      <c r="I32" s="89"/>
      <c r="J32" s="6"/>
      <c r="K32" s="89"/>
      <c r="L32" s="89"/>
      <c r="M32" s="89"/>
      <c r="N32" s="6"/>
    </row>
    <row r="33" spans="1:14" ht="29.25">
      <c r="A33" s="101" t="s">
        <v>108</v>
      </c>
      <c r="B33" s="11"/>
      <c r="C33" s="103">
        <f>SUM(C23:C32)</f>
        <v>-1117</v>
      </c>
      <c r="D33" s="103">
        <f>IF(Данни!F4=2,"",SUM(D23:D32))</f>
        <v>-7477</v>
      </c>
      <c r="E33" s="103">
        <f>SUM(E23:E32)</f>
        <v>-7834</v>
      </c>
      <c r="G33" s="104"/>
      <c r="H33" s="104"/>
      <c r="I33" s="104"/>
      <c r="J33" s="6"/>
      <c r="K33" s="104"/>
      <c r="L33" s="104"/>
      <c r="M33" s="104"/>
      <c r="N33" s="6"/>
    </row>
    <row r="34" spans="1:14" ht="15">
      <c r="A34" s="106"/>
      <c r="B34" s="11"/>
      <c r="C34" s="51"/>
      <c r="D34" s="51"/>
      <c r="E34" s="51"/>
      <c r="G34" s="89"/>
      <c r="H34" s="89"/>
      <c r="I34" s="89"/>
      <c r="J34" s="6"/>
      <c r="K34" s="89"/>
      <c r="L34" s="89"/>
      <c r="M34" s="89"/>
      <c r="N34" s="6"/>
    </row>
    <row r="35" spans="1:14" ht="15" hidden="1">
      <c r="A35" s="101" t="s">
        <v>106</v>
      </c>
      <c r="B35" s="11"/>
      <c r="C35" s="51"/>
      <c r="D35" s="51"/>
      <c r="E35" s="51"/>
      <c r="G35" s="89"/>
      <c r="H35" s="89"/>
      <c r="I35" s="89"/>
      <c r="J35" s="6"/>
      <c r="K35" s="89"/>
      <c r="L35" s="89"/>
      <c r="M35" s="89"/>
      <c r="N35" s="6"/>
    </row>
    <row r="36" spans="1:14" ht="15">
      <c r="A36" s="100" t="s">
        <v>129</v>
      </c>
      <c r="B36" s="11"/>
      <c r="C36" s="32">
        <v>2135</v>
      </c>
      <c r="D36" s="32">
        <v>5750</v>
      </c>
      <c r="E36" s="32">
        <v>17665</v>
      </c>
      <c r="F36" s="102"/>
      <c r="G36" s="89"/>
      <c r="H36" s="89"/>
      <c r="I36" s="89"/>
      <c r="J36" s="6"/>
      <c r="K36" s="89"/>
      <c r="L36" s="89"/>
      <c r="M36" s="89"/>
      <c r="N36" s="6"/>
    </row>
    <row r="37" spans="1:14" ht="15">
      <c r="A37" s="100" t="s">
        <v>144</v>
      </c>
      <c r="B37" s="11"/>
      <c r="C37" s="32">
        <f>-53</f>
        <v>-53</v>
      </c>
      <c r="D37" s="32">
        <v>-13028</v>
      </c>
      <c r="E37" s="32">
        <v>-23198</v>
      </c>
      <c r="F37" s="102"/>
      <c r="G37" s="89"/>
      <c r="H37" s="89"/>
      <c r="I37" s="89"/>
      <c r="J37" s="6"/>
      <c r="K37" s="89"/>
      <c r="L37" s="89"/>
      <c r="M37" s="89"/>
      <c r="N37" s="6"/>
    </row>
    <row r="38" spans="1:14" ht="15">
      <c r="A38" s="100" t="s">
        <v>145</v>
      </c>
      <c r="B38" s="11"/>
      <c r="C38" s="32"/>
      <c r="D38" s="32">
        <v>10275</v>
      </c>
      <c r="E38" s="32">
        <v>10275</v>
      </c>
      <c r="F38" s="102"/>
      <c r="G38" s="89"/>
      <c r="H38" s="89"/>
      <c r="I38" s="89"/>
      <c r="J38" s="6"/>
      <c r="K38" s="89"/>
      <c r="L38" s="89"/>
      <c r="M38" s="89"/>
      <c r="N38" s="6"/>
    </row>
    <row r="39" spans="1:14" ht="15" hidden="1">
      <c r="A39" s="100" t="s">
        <v>130</v>
      </c>
      <c r="B39" s="11"/>
      <c r="C39" s="32"/>
      <c r="D39" s="32"/>
      <c r="E39" s="32"/>
      <c r="F39" s="102"/>
      <c r="G39" s="89"/>
      <c r="H39" s="89"/>
      <c r="I39" s="89"/>
      <c r="J39" s="6"/>
      <c r="K39" s="89"/>
      <c r="L39" s="89"/>
      <c r="M39" s="89"/>
      <c r="N39" s="6"/>
    </row>
    <row r="40" spans="1:14" ht="15" hidden="1">
      <c r="A40" s="100" t="s">
        <v>131</v>
      </c>
      <c r="B40" s="11"/>
      <c r="C40" s="32"/>
      <c r="D40" s="32"/>
      <c r="E40" s="32"/>
      <c r="F40" s="102"/>
      <c r="G40" s="89"/>
      <c r="H40" s="89"/>
      <c r="I40" s="89"/>
      <c r="J40" s="6"/>
      <c r="K40" s="89"/>
      <c r="L40" s="89"/>
      <c r="M40" s="89"/>
      <c r="N40" s="6"/>
    </row>
    <row r="41" spans="1:14" ht="15" hidden="1">
      <c r="A41" s="100" t="s">
        <v>132</v>
      </c>
      <c r="B41" s="11"/>
      <c r="C41" s="32"/>
      <c r="D41" s="32"/>
      <c r="E41" s="32"/>
      <c r="F41" s="102"/>
      <c r="G41" s="89"/>
      <c r="H41" s="89"/>
      <c r="I41" s="89"/>
      <c r="J41" s="6"/>
      <c r="K41" s="89"/>
      <c r="L41" s="89"/>
      <c r="M41" s="89"/>
      <c r="N41" s="6"/>
    </row>
    <row r="42" spans="1:14" ht="15">
      <c r="A42" s="100" t="s">
        <v>133</v>
      </c>
      <c r="B42" s="11"/>
      <c r="C42" s="32">
        <v>-464</v>
      </c>
      <c r="D42" s="32">
        <v>-706</v>
      </c>
      <c r="E42" s="32"/>
      <c r="F42" s="102"/>
      <c r="G42" s="89"/>
      <c r="H42" s="89"/>
      <c r="I42" s="89"/>
      <c r="J42" s="6"/>
      <c r="K42" s="89"/>
      <c r="L42" s="89"/>
      <c r="M42" s="89"/>
      <c r="N42" s="6"/>
    </row>
    <row r="43" spans="1:14" ht="15" hidden="1">
      <c r="A43" s="100" t="s">
        <v>134</v>
      </c>
      <c r="B43" s="11"/>
      <c r="C43" s="32"/>
      <c r="D43" s="32"/>
      <c r="E43" s="32"/>
      <c r="F43" s="102"/>
      <c r="G43" s="89"/>
      <c r="H43" s="89"/>
      <c r="I43" s="89"/>
      <c r="J43" s="6"/>
      <c r="K43" s="89"/>
      <c r="L43" s="89"/>
      <c r="M43" s="89"/>
      <c r="N43" s="6"/>
    </row>
    <row r="44" spans="1:14" ht="15">
      <c r="A44" s="100" t="s">
        <v>146</v>
      </c>
      <c r="B44" s="11"/>
      <c r="C44" s="32"/>
      <c r="D44" s="32"/>
      <c r="E44" s="32">
        <v>-1012</v>
      </c>
      <c r="F44" s="102"/>
      <c r="G44" s="89"/>
      <c r="H44" s="89"/>
      <c r="I44" s="89"/>
      <c r="J44" s="6"/>
      <c r="K44" s="89"/>
      <c r="L44" s="89"/>
      <c r="M44" s="89"/>
      <c r="N44" s="6"/>
    </row>
    <row r="45" spans="1:14" ht="15">
      <c r="A45" s="100" t="s">
        <v>135</v>
      </c>
      <c r="B45" s="11"/>
      <c r="C45" s="32">
        <v>-13</v>
      </c>
      <c r="D45" s="32">
        <v>-8</v>
      </c>
      <c r="E45" s="32"/>
      <c r="F45" s="102"/>
      <c r="G45" s="89"/>
      <c r="H45" s="89"/>
      <c r="I45" s="89"/>
      <c r="J45" s="6"/>
      <c r="K45" s="89"/>
      <c r="L45" s="89"/>
      <c r="M45" s="89"/>
      <c r="N45" s="6"/>
    </row>
    <row r="46" spans="1:14" ht="15">
      <c r="A46" s="100" t="s">
        <v>136</v>
      </c>
      <c r="B46" s="11"/>
      <c r="C46" s="36"/>
      <c r="D46" s="36">
        <v>-2</v>
      </c>
      <c r="E46" s="36">
        <v>-3</v>
      </c>
      <c r="F46" s="102"/>
      <c r="G46" s="89"/>
      <c r="H46" s="89"/>
      <c r="I46" s="89"/>
      <c r="J46" s="6"/>
      <c r="K46" s="89"/>
      <c r="L46" s="89"/>
      <c r="M46" s="89"/>
      <c r="N46" s="6"/>
    </row>
    <row r="47" spans="1:14" ht="30">
      <c r="A47" s="100" t="s">
        <v>126</v>
      </c>
      <c r="B47" s="11"/>
      <c r="C47" s="34"/>
      <c r="D47" s="34"/>
      <c r="E47" s="34">
        <v>-929</v>
      </c>
      <c r="G47" s="89"/>
      <c r="H47" s="89"/>
      <c r="I47" s="89"/>
      <c r="J47" s="6"/>
      <c r="K47" s="89"/>
      <c r="L47" s="89"/>
      <c r="M47" s="89"/>
      <c r="N47" s="6"/>
    </row>
    <row r="48" spans="1:14" ht="15">
      <c r="A48" s="101" t="s">
        <v>109</v>
      </c>
      <c r="B48" s="11"/>
      <c r="C48" s="103">
        <f>SUM(C36:C47)</f>
        <v>1605</v>
      </c>
      <c r="D48" s="103">
        <f>IF(Данни!F4=2,"",SUM(D36:D47))</f>
        <v>2281</v>
      </c>
      <c r="E48" s="103">
        <f>SUM(E36:E47)</f>
        <v>2798</v>
      </c>
      <c r="G48" s="104"/>
      <c r="H48" s="104"/>
      <c r="I48" s="104"/>
      <c r="J48" s="6"/>
      <c r="K48" s="104"/>
      <c r="L48" s="104"/>
      <c r="M48" s="104"/>
      <c r="N48" s="6"/>
    </row>
    <row r="49" spans="1:14" ht="15">
      <c r="A49" s="106"/>
      <c r="B49" s="11"/>
      <c r="C49" s="53"/>
      <c r="D49" s="53"/>
      <c r="E49" s="53"/>
      <c r="G49" s="89"/>
      <c r="H49" s="89"/>
      <c r="I49" s="89"/>
      <c r="J49" s="6"/>
      <c r="K49" s="89"/>
      <c r="L49" s="89"/>
      <c r="M49" s="89"/>
      <c r="N49" s="6"/>
    </row>
    <row r="50" spans="1:14" ht="29.25">
      <c r="A50" s="101" t="s">
        <v>110</v>
      </c>
      <c r="B50" s="11"/>
      <c r="C50" s="103">
        <f>SUM(C20,C33,C48)</f>
        <v>200</v>
      </c>
      <c r="D50" s="103">
        <f>IF(Данни!F4=2,"",SUM(D20,D33,D48))</f>
        <v>37</v>
      </c>
      <c r="E50" s="103">
        <f>SUM(E20,E33,E48)</f>
        <v>18</v>
      </c>
      <c r="G50" s="104"/>
      <c r="H50" s="104"/>
      <c r="I50" s="104"/>
      <c r="J50" s="6"/>
      <c r="K50" s="104"/>
      <c r="L50" s="104"/>
      <c r="M50" s="104"/>
      <c r="N50" s="6"/>
    </row>
    <row r="51" spans="1:14" ht="15">
      <c r="A51" s="101"/>
      <c r="B51" s="11"/>
      <c r="C51" s="54"/>
      <c r="D51" s="54"/>
      <c r="E51" s="54"/>
      <c r="G51" s="89"/>
      <c r="H51" s="89"/>
      <c r="I51" s="89"/>
      <c r="J51" s="6"/>
      <c r="K51" s="89"/>
      <c r="L51" s="89"/>
      <c r="M51" s="89"/>
      <c r="N51" s="6"/>
    </row>
    <row r="52" spans="1:14" ht="30">
      <c r="A52" s="100" t="s">
        <v>111</v>
      </c>
      <c r="B52" s="11"/>
      <c r="C52" s="36">
        <v>274</v>
      </c>
      <c r="D52" s="36">
        <v>256</v>
      </c>
      <c r="E52" s="36">
        <v>256</v>
      </c>
      <c r="G52" s="104"/>
      <c r="H52" s="104"/>
      <c r="I52" s="104"/>
      <c r="J52" s="6"/>
      <c r="K52" s="104"/>
      <c r="L52" s="104"/>
      <c r="M52" s="104"/>
      <c r="N52" s="6"/>
    </row>
    <row r="53" spans="1:14" ht="15">
      <c r="A53" s="100"/>
      <c r="B53" s="11"/>
      <c r="C53" s="51"/>
      <c r="D53" s="51"/>
      <c r="E53" s="51"/>
      <c r="G53" s="89"/>
      <c r="H53" s="89"/>
      <c r="I53" s="89"/>
      <c r="J53" s="6"/>
      <c r="K53" s="89"/>
      <c r="L53" s="89"/>
      <c r="M53" s="89"/>
      <c r="N53" s="6"/>
    </row>
    <row r="54" spans="1:14" ht="30" thickBot="1">
      <c r="A54" s="101" t="s">
        <v>151</v>
      </c>
      <c r="B54" s="11">
        <v>28</v>
      </c>
      <c r="C54" s="63">
        <f>SUM(C50,C52)</f>
        <v>474</v>
      </c>
      <c r="D54" s="63">
        <f>IF(Данни!F4=2,"",SUM(D50,D52))</f>
        <v>293</v>
      </c>
      <c r="E54" s="63">
        <f>SUM(E50,E52)</f>
        <v>274</v>
      </c>
      <c r="G54" s="107"/>
      <c r="H54" s="107"/>
      <c r="I54" s="107"/>
      <c r="J54" s="6"/>
      <c r="K54" s="107"/>
      <c r="L54" s="107"/>
      <c r="M54" s="107"/>
      <c r="N54" s="6"/>
    </row>
    <row r="55" spans="1:14" ht="15.75" thickTop="1">
      <c r="A55" s="100"/>
      <c r="B55" s="100"/>
      <c r="C55" s="51"/>
      <c r="D55" s="51"/>
      <c r="E55" s="51"/>
      <c r="G55" s="89"/>
      <c r="H55" s="89"/>
      <c r="I55" s="89"/>
      <c r="J55" s="6"/>
      <c r="K55" s="89"/>
      <c r="L55" s="89"/>
      <c r="M55" s="89"/>
      <c r="N55" s="6"/>
    </row>
    <row r="56" spans="1:14" ht="15">
      <c r="A56" s="100"/>
      <c r="B56" s="100"/>
      <c r="G56" s="89"/>
      <c r="H56" s="89"/>
      <c r="I56" s="89"/>
      <c r="J56" s="6"/>
      <c r="K56" s="89"/>
      <c r="L56" s="89"/>
      <c r="M56" s="89"/>
      <c r="N56" s="6"/>
    </row>
    <row r="57" spans="1:14" ht="15">
      <c r="A57" s="125" t="s">
        <v>162</v>
      </c>
      <c r="B57" s="125"/>
      <c r="C57" s="125"/>
      <c r="D57" s="125"/>
      <c r="E57" s="37"/>
      <c r="G57" s="89"/>
      <c r="H57" s="89"/>
      <c r="I57" s="89"/>
      <c r="J57" s="6"/>
      <c r="K57" s="89"/>
      <c r="L57" s="89"/>
      <c r="M57" s="89"/>
      <c r="N57" s="6"/>
    </row>
    <row r="58" spans="1:14" ht="15">
      <c r="A58" s="125"/>
      <c r="B58" s="125"/>
      <c r="C58" s="125"/>
      <c r="D58" s="125"/>
      <c r="E58" s="37"/>
      <c r="G58" s="89"/>
      <c r="H58" s="89"/>
      <c r="I58" s="89"/>
      <c r="J58" s="6"/>
      <c r="K58" s="89"/>
      <c r="L58" s="89"/>
      <c r="M58" s="89"/>
      <c r="N58" s="6"/>
    </row>
    <row r="59" spans="1:14" ht="15">
      <c r="A59" s="125" t="s">
        <v>155</v>
      </c>
      <c r="B59" s="125"/>
      <c r="C59" s="125"/>
      <c r="D59" s="125" t="s">
        <v>156</v>
      </c>
      <c r="E59" s="37"/>
      <c r="G59" s="89"/>
      <c r="H59" s="89"/>
      <c r="I59" s="89"/>
      <c r="J59" s="6"/>
      <c r="K59" s="89"/>
      <c r="L59" s="89"/>
      <c r="M59" s="89"/>
      <c r="N59" s="6"/>
    </row>
    <row r="60" spans="1:14" ht="15">
      <c r="A60" s="126" t="s">
        <v>157</v>
      </c>
      <c r="B60" s="125"/>
      <c r="C60" s="125"/>
      <c r="D60" s="126" t="s">
        <v>158</v>
      </c>
      <c r="E60" s="37"/>
      <c r="G60" s="89"/>
      <c r="H60" s="89"/>
      <c r="I60" s="89"/>
      <c r="J60" s="6"/>
      <c r="K60" s="89"/>
      <c r="L60" s="89"/>
      <c r="M60" s="89"/>
      <c r="N60" s="6"/>
    </row>
    <row r="61" spans="1:14" ht="15">
      <c r="A61" s="126"/>
      <c r="B61" s="125"/>
      <c r="C61" s="125"/>
      <c r="D61" s="125"/>
      <c r="E61" s="37"/>
      <c r="G61" s="89"/>
      <c r="H61" s="89"/>
      <c r="I61" s="89"/>
      <c r="J61" s="6"/>
      <c r="K61" s="89"/>
      <c r="L61" s="89"/>
      <c r="M61" s="89"/>
      <c r="N61" s="6"/>
    </row>
    <row r="62" spans="1:14" ht="15">
      <c r="A62" s="125"/>
      <c r="B62" s="125"/>
      <c r="C62" s="125"/>
      <c r="D62" s="125"/>
      <c r="E62" s="37"/>
      <c r="G62" s="89"/>
      <c r="H62" s="89"/>
      <c r="I62" s="89"/>
      <c r="J62" s="6"/>
      <c r="K62" s="89"/>
      <c r="L62" s="89"/>
      <c r="M62" s="89"/>
      <c r="N62" s="6"/>
    </row>
    <row r="63" spans="1:14" ht="15">
      <c r="A63" s="125" t="s">
        <v>159</v>
      </c>
      <c r="B63" s="125"/>
      <c r="C63" s="125"/>
      <c r="D63" s="125"/>
      <c r="E63" s="37"/>
      <c r="G63" s="89"/>
      <c r="H63" s="89"/>
      <c r="I63" s="89"/>
      <c r="J63" s="6"/>
      <c r="K63" s="89"/>
      <c r="L63" s="89"/>
      <c r="M63" s="89"/>
      <c r="N63" s="6"/>
    </row>
    <row r="64" spans="1:14" ht="15">
      <c r="A64" s="126" t="s">
        <v>157</v>
      </c>
      <c r="B64" s="125"/>
      <c r="C64" s="125"/>
      <c r="D64" s="125"/>
      <c r="E64" s="37"/>
      <c r="G64" s="89"/>
      <c r="H64" s="89"/>
      <c r="I64" s="89"/>
      <c r="J64" s="6"/>
      <c r="K64" s="89"/>
      <c r="L64" s="89"/>
      <c r="M64" s="89"/>
      <c r="N64" s="6"/>
    </row>
    <row r="65" spans="1:14" ht="15">
      <c r="A65" s="125"/>
      <c r="B65" s="125"/>
      <c r="C65" s="125"/>
      <c r="D65" s="125"/>
      <c r="E65" s="37"/>
      <c r="G65" s="89"/>
      <c r="H65" s="89"/>
      <c r="I65" s="89"/>
      <c r="J65" s="6"/>
      <c r="K65" s="89"/>
      <c r="L65" s="89"/>
      <c r="M65" s="89"/>
      <c r="N65" s="6"/>
    </row>
    <row r="66" spans="1:14" ht="15">
      <c r="A66" s="125"/>
      <c r="B66" s="125"/>
      <c r="C66" s="125"/>
      <c r="D66" s="125"/>
      <c r="E66" s="37"/>
      <c r="G66" s="89"/>
      <c r="H66" s="89"/>
      <c r="I66" s="89"/>
      <c r="J66" s="6"/>
      <c r="K66" s="89"/>
      <c r="L66" s="89"/>
      <c r="M66" s="89"/>
      <c r="N66" s="6"/>
    </row>
    <row r="67" spans="1:14" ht="15">
      <c r="A67" s="125"/>
      <c r="B67" s="125"/>
      <c r="C67" s="125"/>
      <c r="D67" s="125" t="s">
        <v>160</v>
      </c>
      <c r="E67" s="37"/>
      <c r="G67" s="89"/>
      <c r="H67" s="89"/>
      <c r="I67" s="89"/>
      <c r="J67" s="6"/>
      <c r="K67" s="89"/>
      <c r="L67" s="89"/>
      <c r="M67" s="89"/>
      <c r="N67" s="6"/>
    </row>
    <row r="68" spans="1:14" ht="15">
      <c r="A68" s="125" t="s">
        <v>161</v>
      </c>
      <c r="B68" s="125"/>
      <c r="C68" s="125"/>
      <c r="D68" s="126" t="s">
        <v>157</v>
      </c>
      <c r="E68" s="37"/>
      <c r="G68" s="89"/>
      <c r="H68" s="89"/>
      <c r="I68" s="89"/>
      <c r="J68" s="6"/>
      <c r="K68" s="89"/>
      <c r="L68" s="89"/>
      <c r="M68" s="89"/>
      <c r="N68" s="6"/>
    </row>
    <row r="69" spans="1:14" ht="15">
      <c r="A69" s="126" t="s">
        <v>157</v>
      </c>
      <c r="B69" s="125"/>
      <c r="C69" s="125"/>
      <c r="D69" s="125"/>
      <c r="E69" s="37"/>
      <c r="G69" s="89"/>
      <c r="H69" s="89"/>
      <c r="I69" s="89"/>
      <c r="J69" s="6"/>
      <c r="K69" s="89"/>
      <c r="L69" s="89"/>
      <c r="M69" s="89"/>
      <c r="N69" s="6"/>
    </row>
    <row r="70" spans="1:14" ht="15">
      <c r="A70" s="100"/>
      <c r="B70" s="100"/>
      <c r="G70" s="89"/>
      <c r="H70" s="89"/>
      <c r="I70" s="89"/>
      <c r="J70" s="6"/>
      <c r="K70" s="89"/>
      <c r="L70" s="89"/>
      <c r="M70" s="89"/>
      <c r="N70" s="6"/>
    </row>
    <row r="71" spans="1:14" ht="15">
      <c r="A71" s="100"/>
      <c r="B71" s="100"/>
      <c r="G71" s="89"/>
      <c r="H71" s="89"/>
      <c r="I71" s="89"/>
      <c r="J71" s="6"/>
      <c r="K71" s="89"/>
      <c r="L71" s="89"/>
      <c r="M71" s="89"/>
      <c r="N71" s="6"/>
    </row>
    <row r="72" spans="1:14" ht="15">
      <c r="A72" s="39"/>
      <c r="B72" s="100"/>
      <c r="G72" s="89"/>
      <c r="H72" s="89"/>
      <c r="I72" s="89"/>
      <c r="J72" s="6"/>
      <c r="K72" s="89"/>
      <c r="L72" s="89"/>
      <c r="M72" s="89"/>
      <c r="N72" s="6"/>
    </row>
    <row r="73" spans="1:14" ht="15">
      <c r="A73" s="66"/>
      <c r="G73" s="89"/>
      <c r="H73" s="89"/>
      <c r="I73" s="89"/>
      <c r="J73" s="6"/>
      <c r="K73" s="89"/>
      <c r="L73" s="89"/>
      <c r="M73" s="89"/>
      <c r="N73" s="6"/>
    </row>
    <row r="74" spans="1:13" ht="15">
      <c r="A74" s="66"/>
      <c r="B74" s="139"/>
      <c r="C74" s="139"/>
      <c r="D74" s="139"/>
      <c r="E74" s="139"/>
      <c r="G74" s="37"/>
      <c r="H74" s="37"/>
      <c r="I74" s="37"/>
      <c r="K74" s="37"/>
      <c r="L74" s="37"/>
      <c r="M74" s="37"/>
    </row>
    <row r="75" spans="1:2" ht="15">
      <c r="A75" s="66"/>
      <c r="B75" s="100"/>
    </row>
    <row r="76" spans="1:13" ht="15" customHeight="1">
      <c r="A76" s="138" t="s">
        <v>172</v>
      </c>
      <c r="B76" s="138"/>
      <c r="C76" s="138"/>
      <c r="D76" s="138"/>
      <c r="E76" s="138"/>
      <c r="G76" s="37"/>
      <c r="H76" s="37"/>
      <c r="I76" s="37"/>
      <c r="K76" s="37"/>
      <c r="L76" s="37"/>
      <c r="M76" s="37"/>
    </row>
    <row r="77" spans="1:13" ht="15">
      <c r="A77" s="138"/>
      <c r="B77" s="138"/>
      <c r="C77" s="138"/>
      <c r="D77" s="138"/>
      <c r="E77" s="138"/>
      <c r="G77" s="37"/>
      <c r="H77" s="37"/>
      <c r="I77" s="37"/>
      <c r="K77" s="37"/>
      <c r="L77" s="37"/>
      <c r="M77" s="37"/>
    </row>
    <row r="78" ht="15">
      <c r="A78" s="68"/>
    </row>
  </sheetData>
  <sheetProtection password="F554" sheet="1" objects="1" scenarios="1"/>
  <mergeCells count="6">
    <mergeCell ref="A76:E77"/>
    <mergeCell ref="G3:I3"/>
    <mergeCell ref="K3:M3"/>
    <mergeCell ref="A1:E1"/>
    <mergeCell ref="A2:E2"/>
    <mergeCell ref="B74:E74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72"/>
  <sheetViews>
    <sheetView tabSelected="1" workbookViewId="0" topLeftCell="A1">
      <pane ySplit="5" topLeftCell="BM56" activePane="bottomLeft" state="frozen"/>
      <selection pane="topLeft" activeCell="A1" sqref="A1"/>
      <selection pane="bottomLeft" activeCell="H61" sqref="H61"/>
    </sheetView>
  </sheetViews>
  <sheetFormatPr defaultColWidth="9.140625" defaultRowHeight="12.75"/>
  <cols>
    <col min="1" max="1" width="15.7109375" style="108" customWidth="1"/>
    <col min="2" max="2" width="37.7109375" style="108" customWidth="1"/>
    <col min="3" max="3" width="5.7109375" style="74" customWidth="1"/>
    <col min="4" max="9" width="10.7109375" style="74" customWidth="1"/>
    <col min="10" max="10" width="5.7109375" style="74" customWidth="1"/>
    <col min="11" max="11" width="15.7109375" style="108" hidden="1" customWidth="1"/>
    <col min="12" max="12" width="37.7109375" style="108" hidden="1" customWidth="1"/>
    <col min="13" max="16384" width="9.140625" style="74" customWidth="1"/>
  </cols>
  <sheetData>
    <row r="1" spans="1:12" ht="18.75">
      <c r="A1" s="145" t="str">
        <f>CHOOSE(Данни!F4,"Междинен","Годишен")&amp;" отчет за промените в собствения капитал"</f>
        <v>Междинен отчет за промените в собствения капитал</v>
      </c>
      <c r="B1" s="145"/>
      <c r="C1" s="145"/>
      <c r="D1" s="145"/>
      <c r="E1" s="145"/>
      <c r="F1" s="145"/>
      <c r="G1" s="145"/>
      <c r="H1" s="145"/>
      <c r="I1" s="145"/>
      <c r="K1" s="145"/>
      <c r="L1" s="145"/>
    </row>
    <row r="2" spans="1:12" ht="18.75">
      <c r="A2" s="145" t="str">
        <f>Данни!D11&amp;" за периода приключващ на "&amp;DAY(Данни!D10)&amp;"."&amp;IF(MONTH(Данни!D10)&gt;10,MONTH(Данни!D10),"0"&amp;MONTH(Данни!D10))&amp;"."&amp;YEAR(Данни!D10)</f>
        <v>Доверие Обединен холдинг  АД за периода приключващ на 30.06.2009</v>
      </c>
      <c r="B2" s="145"/>
      <c r="C2" s="145"/>
      <c r="D2" s="145"/>
      <c r="E2" s="145"/>
      <c r="F2" s="145"/>
      <c r="G2" s="145"/>
      <c r="H2" s="145"/>
      <c r="I2" s="145"/>
      <c r="K2" s="145">
        <f>Данни!F4</f>
        <v>1</v>
      </c>
      <c r="L2" s="145"/>
    </row>
    <row r="3" spans="11:12" ht="15">
      <c r="K3" s="146" t="s">
        <v>149</v>
      </c>
      <c r="L3" s="146"/>
    </row>
    <row r="5" spans="1:12" ht="26.25">
      <c r="A5" s="109"/>
      <c r="B5" s="110" t="s">
        <v>40</v>
      </c>
      <c r="C5" s="111" t="s">
        <v>41</v>
      </c>
      <c r="D5" s="112" t="s">
        <v>42</v>
      </c>
      <c r="E5" s="112" t="s">
        <v>43</v>
      </c>
      <c r="F5" s="112" t="s">
        <v>138</v>
      </c>
      <c r="G5" s="112" t="s">
        <v>44</v>
      </c>
      <c r="H5" s="112" t="s">
        <v>45</v>
      </c>
      <c r="I5" s="113" t="s">
        <v>46</v>
      </c>
      <c r="K5" s="109"/>
      <c r="L5" s="110" t="s">
        <v>40</v>
      </c>
    </row>
    <row r="6" spans="1:12" ht="15">
      <c r="A6" s="114"/>
      <c r="B6" s="114"/>
      <c r="C6" s="115"/>
      <c r="D6" s="116"/>
      <c r="E6" s="116"/>
      <c r="F6" s="116"/>
      <c r="G6" s="116"/>
      <c r="H6" s="116"/>
      <c r="I6" s="9"/>
      <c r="K6" s="114"/>
      <c r="L6" s="114"/>
    </row>
    <row r="7" spans="1:12" ht="15">
      <c r="A7" s="140" t="str">
        <f>"Салдо към 01.01."&amp;YEAR(Данни!D10)-1</f>
        <v>Салдо към 01.01.2008</v>
      </c>
      <c r="B7" s="140"/>
      <c r="C7" s="8"/>
      <c r="D7" s="83">
        <v>13150</v>
      </c>
      <c r="E7" s="83"/>
      <c r="F7" s="83">
        <v>598</v>
      </c>
      <c r="G7" s="83">
        <v>9680</v>
      </c>
      <c r="H7" s="83">
        <v>168</v>
      </c>
      <c r="I7" s="12">
        <f>SUM(D7:H7)</f>
        <v>23596</v>
      </c>
      <c r="K7" s="140" t="str">
        <f>"Салдо към 01.01."&amp;YEAR(Данни!D10)-1</f>
        <v>Салдо към 01.01.2008</v>
      </c>
      <c r="L7" s="140"/>
    </row>
    <row r="8" spans="1:12" ht="30" customHeight="1" hidden="1">
      <c r="A8" s="141" t="s">
        <v>47</v>
      </c>
      <c r="B8" s="141"/>
      <c r="C8" s="8"/>
      <c r="D8" s="71"/>
      <c r="E8" s="71"/>
      <c r="F8" s="71"/>
      <c r="G8" s="71"/>
      <c r="H8" s="71"/>
      <c r="I8" s="13">
        <f aca="true" t="shared" si="0" ref="I8:I21">SUM(D8:H8)</f>
        <v>0</v>
      </c>
      <c r="K8" s="141" t="s">
        <v>47</v>
      </c>
      <c r="L8" s="141"/>
    </row>
    <row r="9" spans="1:12" ht="15" customHeight="1">
      <c r="A9" s="144" t="str">
        <f>"Преизчислен собствен капитал към 01.01."&amp;YEAR(Данни!D10)-1</f>
        <v>Преизчислен собствен капитал към 01.01.2008</v>
      </c>
      <c r="B9" s="144"/>
      <c r="C9" s="8"/>
      <c r="D9" s="118">
        <f>SUM(D7:D8)</f>
        <v>13150</v>
      </c>
      <c r="E9" s="118">
        <f>SUM(E7:E8)</f>
        <v>0</v>
      </c>
      <c r="F9" s="118">
        <f>SUM(F7:F8)</f>
        <v>598</v>
      </c>
      <c r="G9" s="118">
        <f>SUM(G7:G8)</f>
        <v>9680</v>
      </c>
      <c r="H9" s="118">
        <f>SUM(H7:H8)</f>
        <v>168</v>
      </c>
      <c r="I9" s="12">
        <f t="shared" si="0"/>
        <v>23596</v>
      </c>
      <c r="K9" s="144" t="str">
        <f>"Преизчислен собствен капитал към 01.01."&amp;YEAR(Данни!D10)-1</f>
        <v>Преизчислен собствен капитал към 01.01.2008</v>
      </c>
      <c r="L9" s="144"/>
    </row>
    <row r="10" spans="1:12" ht="15" customHeight="1">
      <c r="A10" s="141" t="s">
        <v>48</v>
      </c>
      <c r="B10" s="141"/>
      <c r="C10" s="8"/>
      <c r="D10" s="76">
        <f>SUM(D11-ABS(D12))</f>
        <v>856</v>
      </c>
      <c r="E10" s="76">
        <f>SUM(E11-ABS(E12))</f>
        <v>9419</v>
      </c>
      <c r="F10" s="76">
        <f>SUM(F11-ABS(F12))</f>
        <v>0</v>
      </c>
      <c r="G10" s="76">
        <f>SUM(G11-ABS(G12))</f>
        <v>0</v>
      </c>
      <c r="H10" s="76">
        <f>SUM(H11-ABS(H12))</f>
        <v>0</v>
      </c>
      <c r="I10" s="12">
        <f t="shared" si="0"/>
        <v>10275</v>
      </c>
      <c r="K10" s="141" t="s">
        <v>48</v>
      </c>
      <c r="L10" s="141"/>
    </row>
    <row r="11" spans="1:12" ht="15">
      <c r="A11" s="143" t="s">
        <v>49</v>
      </c>
      <c r="B11" s="143"/>
      <c r="C11" s="8"/>
      <c r="D11" s="69">
        <v>856</v>
      </c>
      <c r="E11" s="69">
        <v>9419</v>
      </c>
      <c r="F11" s="69"/>
      <c r="G11" s="69"/>
      <c r="H11" s="69"/>
      <c r="I11" s="12">
        <f t="shared" si="0"/>
        <v>10275</v>
      </c>
      <c r="K11" s="143" t="s">
        <v>49</v>
      </c>
      <c r="L11" s="143"/>
    </row>
    <row r="12" spans="1:12" ht="15" hidden="1">
      <c r="A12" s="143" t="s">
        <v>50</v>
      </c>
      <c r="B12" s="143"/>
      <c r="C12" s="8"/>
      <c r="D12" s="69"/>
      <c r="E12" s="69"/>
      <c r="F12" s="69"/>
      <c r="G12" s="69"/>
      <c r="H12" s="69"/>
      <c r="I12" s="12">
        <f t="shared" si="0"/>
        <v>0</v>
      </c>
      <c r="K12" s="143" t="s">
        <v>50</v>
      </c>
      <c r="L12" s="143"/>
    </row>
    <row r="13" spans="1:12" ht="15">
      <c r="A13" s="143" t="s">
        <v>51</v>
      </c>
      <c r="B13" s="143"/>
      <c r="C13" s="8"/>
      <c r="D13" s="69"/>
      <c r="E13" s="69"/>
      <c r="F13" s="69"/>
      <c r="G13" s="69"/>
      <c r="H13" s="69">
        <v>1556</v>
      </c>
      <c r="I13" s="12">
        <f t="shared" si="0"/>
        <v>1556</v>
      </c>
      <c r="K13" s="143" t="s">
        <v>51</v>
      </c>
      <c r="L13" s="143"/>
    </row>
    <row r="14" spans="1:12" ht="15">
      <c r="A14" s="143" t="s">
        <v>148</v>
      </c>
      <c r="B14" s="143"/>
      <c r="C14" s="8"/>
      <c r="D14" s="69"/>
      <c r="E14" s="69"/>
      <c r="F14" s="69">
        <v>-4</v>
      </c>
      <c r="G14" s="69"/>
      <c r="H14" s="69"/>
      <c r="I14" s="12">
        <f t="shared" si="0"/>
        <v>-4</v>
      </c>
      <c r="K14" s="143" t="s">
        <v>148</v>
      </c>
      <c r="L14" s="143"/>
    </row>
    <row r="15" spans="1:12" ht="15">
      <c r="A15" s="143" t="s">
        <v>52</v>
      </c>
      <c r="B15" s="143"/>
      <c r="C15" s="8"/>
      <c r="D15" s="121"/>
      <c r="E15" s="69"/>
      <c r="F15" s="69"/>
      <c r="G15" s="69">
        <v>172</v>
      </c>
      <c r="H15" s="69">
        <v>-172</v>
      </c>
      <c r="I15" s="12">
        <f t="shared" si="0"/>
        <v>0</v>
      </c>
      <c r="K15" s="143" t="s">
        <v>52</v>
      </c>
      <c r="L15" s="143"/>
    </row>
    <row r="16" spans="1:12" ht="15" hidden="1">
      <c r="A16" s="143" t="s">
        <v>53</v>
      </c>
      <c r="B16" s="143"/>
      <c r="C16" s="8"/>
      <c r="D16" s="69"/>
      <c r="E16" s="69"/>
      <c r="F16" s="69"/>
      <c r="G16" s="69"/>
      <c r="H16" s="69"/>
      <c r="I16" s="12">
        <f t="shared" si="0"/>
        <v>0</v>
      </c>
      <c r="K16" s="143" t="s">
        <v>53</v>
      </c>
      <c r="L16" s="143"/>
    </row>
    <row r="17" spans="1:12" ht="15" hidden="1">
      <c r="A17" s="143" t="s">
        <v>54</v>
      </c>
      <c r="B17" s="143"/>
      <c r="C17" s="8"/>
      <c r="D17" s="69"/>
      <c r="E17" s="69"/>
      <c r="F17" s="69"/>
      <c r="G17" s="69"/>
      <c r="H17" s="69"/>
      <c r="I17" s="12">
        <f t="shared" si="0"/>
        <v>0</v>
      </c>
      <c r="K17" s="143" t="s">
        <v>54</v>
      </c>
      <c r="L17" s="143"/>
    </row>
    <row r="18" spans="1:12" ht="15" hidden="1">
      <c r="A18" s="143" t="s">
        <v>55</v>
      </c>
      <c r="B18" s="143"/>
      <c r="C18" s="8"/>
      <c r="D18" s="69"/>
      <c r="E18" s="69"/>
      <c r="F18" s="69"/>
      <c r="G18" s="69"/>
      <c r="H18" s="69"/>
      <c r="I18" s="12">
        <f t="shared" si="0"/>
        <v>0</v>
      </c>
      <c r="K18" s="143" t="s">
        <v>55</v>
      </c>
      <c r="L18" s="143"/>
    </row>
    <row r="19" spans="1:12" ht="15" customHeight="1" hidden="1">
      <c r="A19" s="141" t="s">
        <v>56</v>
      </c>
      <c r="B19" s="141"/>
      <c r="C19" s="8"/>
      <c r="D19" s="69"/>
      <c r="E19" s="69"/>
      <c r="F19" s="69"/>
      <c r="G19" s="69"/>
      <c r="H19" s="69"/>
      <c r="I19" s="12">
        <f t="shared" si="0"/>
        <v>0</v>
      </c>
      <c r="K19" s="141" t="s">
        <v>56</v>
      </c>
      <c r="L19" s="141"/>
    </row>
    <row r="20" spans="1:12" ht="15">
      <c r="A20" s="143" t="s">
        <v>57</v>
      </c>
      <c r="B20" s="143"/>
      <c r="C20" s="8"/>
      <c r="D20" s="69"/>
      <c r="E20" s="69"/>
      <c r="F20" s="69"/>
      <c r="G20" s="69">
        <v>6</v>
      </c>
      <c r="H20" s="69"/>
      <c r="I20" s="12">
        <f t="shared" si="0"/>
        <v>6</v>
      </c>
      <c r="K20" s="143" t="s">
        <v>57</v>
      </c>
      <c r="L20" s="143"/>
    </row>
    <row r="21" spans="1:12" ht="15.75" thickBot="1">
      <c r="A21" s="140" t="str">
        <f>"Салдо към 31.12."&amp;YEAR(Данни!D10)-1</f>
        <v>Салдо към 31.12.2008</v>
      </c>
      <c r="B21" s="140"/>
      <c r="C21" s="8"/>
      <c r="D21" s="15">
        <f>SUM(D9:D10,D13:D15,D17:D20)</f>
        <v>14006</v>
      </c>
      <c r="E21" s="15">
        <f>SUM(E9:E10,E13:E15,E17:E20)</f>
        <v>9419</v>
      </c>
      <c r="F21" s="15">
        <f>SUM(F9:F10,F13:F15,F17:F20)</f>
        <v>594</v>
      </c>
      <c r="G21" s="15">
        <f>SUM(G9:G10,G13:G15,G17:G20)</f>
        <v>9858</v>
      </c>
      <c r="H21" s="15">
        <f>SUM(H9:H10,H13:H15,H17:H20)</f>
        <v>1552</v>
      </c>
      <c r="I21" s="15">
        <f t="shared" si="0"/>
        <v>35429</v>
      </c>
      <c r="K21" s="140" t="str">
        <f>"Салдо към 31.12."&amp;YEAR(Данни!D10)-1</f>
        <v>Салдо към 31.12.2008</v>
      </c>
      <c r="L21" s="140"/>
    </row>
    <row r="22" spans="3:9" ht="15.75" thickTop="1">
      <c r="C22" s="8"/>
      <c r="D22" s="76"/>
      <c r="E22" s="76"/>
      <c r="F22" s="76"/>
      <c r="G22" s="76"/>
      <c r="H22" s="76"/>
      <c r="I22" s="76"/>
    </row>
    <row r="23" spans="1:12" ht="15">
      <c r="A23" s="140" t="str">
        <f>IF(Данни!$F$4=2,K39,K23)</f>
        <v>Салдо към 01.01.2008</v>
      </c>
      <c r="B23" s="140"/>
      <c r="C23" s="8"/>
      <c r="D23" s="83">
        <v>13150</v>
      </c>
      <c r="E23" s="83"/>
      <c r="F23" s="83">
        <v>598</v>
      </c>
      <c r="G23" s="83">
        <v>9680</v>
      </c>
      <c r="H23" s="83">
        <v>168</v>
      </c>
      <c r="I23" s="12">
        <f>SUM(D23:H23)</f>
        <v>23596</v>
      </c>
      <c r="K23" s="140" t="str">
        <f>"Салдо към 01.01."&amp;YEAR(Данни!D10)-1</f>
        <v>Салдо към 01.01.2008</v>
      </c>
      <c r="L23" s="140"/>
    </row>
    <row r="24" spans="1:12" ht="30" customHeight="1" hidden="1">
      <c r="A24" s="141" t="s">
        <v>47</v>
      </c>
      <c r="B24" s="141"/>
      <c r="C24" s="8"/>
      <c r="D24" s="71"/>
      <c r="E24" s="71"/>
      <c r="F24" s="71"/>
      <c r="G24" s="71"/>
      <c r="H24" s="71"/>
      <c r="I24" s="13">
        <f aca="true" t="shared" si="1" ref="I24:I37">SUM(D24:H24)</f>
        <v>0</v>
      </c>
      <c r="K24" s="141" t="s">
        <v>47</v>
      </c>
      <c r="L24" s="141"/>
    </row>
    <row r="25" spans="1:12" ht="15" customHeight="1">
      <c r="A25" s="140" t="str">
        <f>IF(Данни!$F$4=2,K41,K25)</f>
        <v>Преизчислен собствен капитал към 01.01.2008</v>
      </c>
      <c r="B25" s="140"/>
      <c r="C25" s="8"/>
      <c r="D25" s="118">
        <f>SUM(D23:D24)</f>
        <v>13150</v>
      </c>
      <c r="E25" s="118">
        <f>SUM(E23:E24)</f>
        <v>0</v>
      </c>
      <c r="F25" s="118">
        <f>SUM(F23:F24)</f>
        <v>598</v>
      </c>
      <c r="G25" s="118">
        <f>SUM(G23:G24)</f>
        <v>9680</v>
      </c>
      <c r="H25" s="118">
        <f>SUM(H23:H24)</f>
        <v>168</v>
      </c>
      <c r="I25" s="12">
        <f t="shared" si="1"/>
        <v>23596</v>
      </c>
      <c r="K25" s="144" t="str">
        <f>"Преизчислен собствен капитал към 01.01."&amp;YEAR(Данни!D10)-1</f>
        <v>Преизчислен собствен капитал към 01.01.2008</v>
      </c>
      <c r="L25" s="144"/>
    </row>
    <row r="26" spans="1:12" ht="15" customHeight="1">
      <c r="A26" s="141" t="s">
        <v>48</v>
      </c>
      <c r="B26" s="141"/>
      <c r="C26" s="8"/>
      <c r="D26" s="76">
        <f>SUM(D27-ABS(D28))</f>
        <v>856</v>
      </c>
      <c r="E26" s="76">
        <f>SUM(E27-ABS(E28))</f>
        <v>9419</v>
      </c>
      <c r="F26" s="76">
        <f>SUM(F27-ABS(F28))</f>
        <v>0</v>
      </c>
      <c r="G26" s="76">
        <f>SUM(G27-ABS(G28))</f>
        <v>0</v>
      </c>
      <c r="H26" s="76">
        <f>SUM(H27-ABS(H28))</f>
        <v>0</v>
      </c>
      <c r="I26" s="12">
        <f t="shared" si="1"/>
        <v>10275</v>
      </c>
      <c r="K26" s="141" t="s">
        <v>48</v>
      </c>
      <c r="L26" s="141"/>
    </row>
    <row r="27" spans="1:12" ht="15">
      <c r="A27" s="143" t="s">
        <v>49</v>
      </c>
      <c r="B27" s="143"/>
      <c r="C27" s="8"/>
      <c r="D27" s="69">
        <v>856</v>
      </c>
      <c r="E27" s="69">
        <v>9419</v>
      </c>
      <c r="F27" s="69"/>
      <c r="G27" s="69"/>
      <c r="H27" s="69"/>
      <c r="I27" s="12">
        <f t="shared" si="1"/>
        <v>10275</v>
      </c>
      <c r="K27" s="143" t="s">
        <v>49</v>
      </c>
      <c r="L27" s="143"/>
    </row>
    <row r="28" spans="1:12" ht="15" hidden="1">
      <c r="A28" s="143" t="s">
        <v>50</v>
      </c>
      <c r="B28" s="143"/>
      <c r="C28" s="8"/>
      <c r="D28" s="69"/>
      <c r="E28" s="69"/>
      <c r="F28" s="69"/>
      <c r="G28" s="69"/>
      <c r="H28" s="69"/>
      <c r="I28" s="12">
        <f t="shared" si="1"/>
        <v>0</v>
      </c>
      <c r="K28" s="143" t="s">
        <v>50</v>
      </c>
      <c r="L28" s="143"/>
    </row>
    <row r="29" spans="1:12" ht="15">
      <c r="A29" s="143" t="s">
        <v>51</v>
      </c>
      <c r="B29" s="143"/>
      <c r="C29" s="8"/>
      <c r="D29" s="69"/>
      <c r="E29" s="69"/>
      <c r="F29" s="69"/>
      <c r="G29" s="69"/>
      <c r="H29" s="69">
        <v>5347</v>
      </c>
      <c r="I29" s="12">
        <f t="shared" si="1"/>
        <v>5347</v>
      </c>
      <c r="K29" s="143" t="s">
        <v>51</v>
      </c>
      <c r="L29" s="143"/>
    </row>
    <row r="30" spans="1:12" ht="15" hidden="1">
      <c r="A30" s="143" t="s">
        <v>148</v>
      </c>
      <c r="B30" s="143"/>
      <c r="C30" s="8"/>
      <c r="D30" s="69"/>
      <c r="E30" s="69"/>
      <c r="F30" s="69"/>
      <c r="G30" s="69"/>
      <c r="H30" s="69"/>
      <c r="I30" s="12">
        <f t="shared" si="1"/>
        <v>0</v>
      </c>
      <c r="K30" s="143" t="s">
        <v>148</v>
      </c>
      <c r="L30" s="143"/>
    </row>
    <row r="31" spans="1:12" ht="15">
      <c r="A31" s="143" t="s">
        <v>52</v>
      </c>
      <c r="B31" s="143"/>
      <c r="C31" s="8"/>
      <c r="D31" s="69"/>
      <c r="E31" s="69"/>
      <c r="F31" s="69"/>
      <c r="G31" s="69">
        <v>172</v>
      </c>
      <c r="H31" s="69">
        <v>-172</v>
      </c>
      <c r="I31" s="12">
        <f t="shared" si="1"/>
        <v>0</v>
      </c>
      <c r="K31" s="143" t="s">
        <v>52</v>
      </c>
      <c r="L31" s="143"/>
    </row>
    <row r="32" spans="1:12" ht="15" hidden="1">
      <c r="A32" s="143" t="s">
        <v>53</v>
      </c>
      <c r="B32" s="143"/>
      <c r="C32" s="8"/>
      <c r="D32" s="69"/>
      <c r="E32" s="69"/>
      <c r="F32" s="69"/>
      <c r="G32" s="69"/>
      <c r="H32" s="69"/>
      <c r="I32" s="12">
        <f t="shared" si="1"/>
        <v>0</v>
      </c>
      <c r="K32" s="143" t="s">
        <v>53</v>
      </c>
      <c r="L32" s="143"/>
    </row>
    <row r="33" spans="1:12" ht="15" hidden="1">
      <c r="A33" s="143" t="s">
        <v>54</v>
      </c>
      <c r="B33" s="143"/>
      <c r="C33" s="8"/>
      <c r="D33" s="69"/>
      <c r="E33" s="69"/>
      <c r="F33" s="69"/>
      <c r="G33" s="69"/>
      <c r="H33" s="69"/>
      <c r="I33" s="12">
        <f t="shared" si="1"/>
        <v>0</v>
      </c>
      <c r="K33" s="143" t="s">
        <v>54</v>
      </c>
      <c r="L33" s="143"/>
    </row>
    <row r="34" spans="1:12" ht="15" hidden="1">
      <c r="A34" s="143" t="s">
        <v>55</v>
      </c>
      <c r="B34" s="143"/>
      <c r="C34" s="8"/>
      <c r="D34" s="69"/>
      <c r="E34" s="69"/>
      <c r="F34" s="69"/>
      <c r="G34" s="69"/>
      <c r="H34" s="69"/>
      <c r="I34" s="12">
        <f t="shared" si="1"/>
        <v>0</v>
      </c>
      <c r="K34" s="143" t="s">
        <v>55</v>
      </c>
      <c r="L34" s="143"/>
    </row>
    <row r="35" spans="1:12" ht="15" customHeight="1" hidden="1">
      <c r="A35" s="141" t="s">
        <v>56</v>
      </c>
      <c r="B35" s="141"/>
      <c r="C35" s="8"/>
      <c r="D35" s="69"/>
      <c r="E35" s="69"/>
      <c r="F35" s="69"/>
      <c r="G35" s="69"/>
      <c r="H35" s="69"/>
      <c r="I35" s="12">
        <f t="shared" si="1"/>
        <v>0</v>
      </c>
      <c r="K35" s="141" t="s">
        <v>56</v>
      </c>
      <c r="L35" s="141"/>
    </row>
    <row r="36" spans="1:12" ht="15">
      <c r="A36" s="143" t="s">
        <v>57</v>
      </c>
      <c r="B36" s="143"/>
      <c r="C36" s="8"/>
      <c r="D36" s="69"/>
      <c r="E36" s="69"/>
      <c r="F36" s="69"/>
      <c r="G36" s="69">
        <v>1</v>
      </c>
      <c r="H36" s="69"/>
      <c r="I36" s="12">
        <f t="shared" si="1"/>
        <v>1</v>
      </c>
      <c r="K36" s="143" t="s">
        <v>57</v>
      </c>
      <c r="L36" s="143"/>
    </row>
    <row r="37" spans="1:12" ht="15.75" thickBot="1">
      <c r="A37" s="140" t="str">
        <f>IF(Данни!$F$4=2,K53,K37)</f>
        <v>Салдо към 30.06.2008</v>
      </c>
      <c r="B37" s="140"/>
      <c r="C37" s="8"/>
      <c r="D37" s="15">
        <f>SUM(D25:D26,D29:D31,D33:D36)</f>
        <v>14006</v>
      </c>
      <c r="E37" s="15">
        <f>SUM(E25:E26,E29:E31,E33:E36)</f>
        <v>9419</v>
      </c>
      <c r="F37" s="15">
        <f>SUM(F25:F26,F29:F31,F33:F36)</f>
        <v>598</v>
      </c>
      <c r="G37" s="15">
        <f>SUM(G25:G26,G29:G31,G33:G36)</f>
        <v>9853</v>
      </c>
      <c r="H37" s="15">
        <f>SUM(H25:H26,H29:H31,H33:H36)</f>
        <v>5343</v>
      </c>
      <c r="I37" s="15">
        <f t="shared" si="1"/>
        <v>39219</v>
      </c>
      <c r="K37" s="140" t="str">
        <f>"Салдо към "&amp;DAY(Данни!D10)&amp;"."&amp;IF(MONTH(Данни!D10)&gt;10,MONTH(Данни!D10),"0"&amp;MONTH(Данни!D10))&amp;"."&amp;YEAR(Данни!D10)-1</f>
        <v>Салдо към 30.06.2008</v>
      </c>
      <c r="L37" s="140"/>
    </row>
    <row r="38" spans="1:12" ht="15.75" thickTop="1">
      <c r="A38" s="117"/>
      <c r="B38" s="117"/>
      <c r="C38" s="8"/>
      <c r="D38" s="75"/>
      <c r="E38" s="75"/>
      <c r="F38" s="75"/>
      <c r="G38" s="75"/>
      <c r="H38" s="75"/>
      <c r="I38" s="75"/>
      <c r="K38" s="117"/>
      <c r="L38" s="117"/>
    </row>
    <row r="39" spans="1:12" ht="15">
      <c r="A39" s="140" t="str">
        <f>IF(Данни!$F$4=2,"",K39)</f>
        <v>Салдо към 01.01.2009</v>
      </c>
      <c r="B39" s="140"/>
      <c r="C39" s="8"/>
      <c r="D39" s="83">
        <v>14006</v>
      </c>
      <c r="E39" s="83">
        <v>9419</v>
      </c>
      <c r="F39" s="83">
        <v>594</v>
      </c>
      <c r="G39" s="83">
        <f>1315+8239+304</f>
        <v>9858</v>
      </c>
      <c r="H39" s="83">
        <f>1556-4</f>
        <v>1552</v>
      </c>
      <c r="I39" s="12">
        <f>IF(Данни!$F$4=2,"",SUM(D39:H39))</f>
        <v>35429</v>
      </c>
      <c r="K39" s="140" t="str">
        <f>"Салдо към 01.01."&amp;YEAR(Данни!D10)</f>
        <v>Салдо към 01.01.2009</v>
      </c>
      <c r="L39" s="140"/>
    </row>
    <row r="40" spans="1:12" ht="30" customHeight="1" hidden="1">
      <c r="A40" s="141" t="str">
        <f>IF(Данни!$F$4=2,"",K24)</f>
        <v>Промени в счетоводната политика, корекция на фундаментални грешки и др.</v>
      </c>
      <c r="B40" s="141"/>
      <c r="C40" s="8"/>
      <c r="D40" s="71"/>
      <c r="E40" s="71"/>
      <c r="F40" s="71"/>
      <c r="G40" s="71"/>
      <c r="H40" s="71"/>
      <c r="I40" s="79">
        <f>SUM(D40:H40)</f>
        <v>0</v>
      </c>
      <c r="K40" s="141" t="s">
        <v>47</v>
      </c>
      <c r="L40" s="141"/>
    </row>
    <row r="41" spans="1:12" ht="15" customHeight="1">
      <c r="A41" s="140" t="str">
        <f>IF(Данни!$F$4=2,"",K41)</f>
        <v>Преизчислен собствен капитал към 01.01.2009</v>
      </c>
      <c r="B41" s="140"/>
      <c r="C41" s="8"/>
      <c r="D41" s="118">
        <f>SUM(D39:D40)</f>
        <v>14006</v>
      </c>
      <c r="E41" s="118">
        <f>SUM(E39:E40)</f>
        <v>9419</v>
      </c>
      <c r="F41" s="118">
        <f>SUM(F39:F40)</f>
        <v>594</v>
      </c>
      <c r="G41" s="118">
        <f>SUM(G39:G40)</f>
        <v>9858</v>
      </c>
      <c r="H41" s="118">
        <f>SUM(H39:H40)</f>
        <v>1552</v>
      </c>
      <c r="I41" s="148">
        <f aca="true" t="shared" si="2" ref="I41:I53">SUM(D41:H41)</f>
        <v>35429</v>
      </c>
      <c r="K41" s="144" t="str">
        <f>"Преизчислен собствен капитал към 01.01."&amp;YEAR(Данни!D10)</f>
        <v>Преизчислен собствен капитал към 01.01.2009</v>
      </c>
      <c r="L41" s="144"/>
    </row>
    <row r="42" spans="1:12" ht="15" customHeight="1" hidden="1">
      <c r="A42" s="141" t="str">
        <f>IF(Данни!$F$4=2,"",K26)</f>
        <v>Изменения за сметка на собствениците, в т.ч.:</v>
      </c>
      <c r="B42" s="141"/>
      <c r="C42" s="8"/>
      <c r="D42" s="76">
        <f>SUM(D43-ABS(D44))</f>
        <v>0</v>
      </c>
      <c r="E42" s="76">
        <f>SUM(E43-ABS(E44))</f>
        <v>0</v>
      </c>
      <c r="F42" s="76">
        <f>SUM(F43-ABS(F44))</f>
        <v>0</v>
      </c>
      <c r="G42" s="76">
        <f>SUM(G43-ABS(G44))</f>
        <v>0</v>
      </c>
      <c r="H42" s="76">
        <f>SUM(H43-ABS(H44))</f>
        <v>0</v>
      </c>
      <c r="I42" s="75">
        <f t="shared" si="2"/>
        <v>0</v>
      </c>
      <c r="K42" s="141" t="s">
        <v>48</v>
      </c>
      <c r="L42" s="141"/>
    </row>
    <row r="43" spans="1:12" ht="15" hidden="1">
      <c r="A43" s="143" t="str">
        <f>IF(Данни!$F$4=2,"",K27)</f>
        <v>увеличение</v>
      </c>
      <c r="B43" s="143"/>
      <c r="C43" s="8"/>
      <c r="D43" s="69"/>
      <c r="E43" s="69"/>
      <c r="F43" s="69"/>
      <c r="G43" s="69"/>
      <c r="H43" s="69"/>
      <c r="I43" s="75">
        <f t="shared" si="2"/>
        <v>0</v>
      </c>
      <c r="K43" s="143" t="s">
        <v>49</v>
      </c>
      <c r="L43" s="143"/>
    </row>
    <row r="44" spans="1:12" ht="15" hidden="1">
      <c r="A44" s="143" t="str">
        <f>IF(Данни!$F$4=2,"",K28)</f>
        <v>намаление</v>
      </c>
      <c r="B44" s="143"/>
      <c r="C44" s="8"/>
      <c r="D44" s="69"/>
      <c r="E44" s="69"/>
      <c r="F44" s="69"/>
      <c r="G44" s="69"/>
      <c r="H44" s="69"/>
      <c r="I44" s="75">
        <f t="shared" si="2"/>
        <v>0</v>
      </c>
      <c r="K44" s="143" t="s">
        <v>50</v>
      </c>
      <c r="L44" s="143"/>
    </row>
    <row r="45" spans="1:12" ht="15">
      <c r="A45" s="143" t="str">
        <f>IF(Данни!$F$4=2,"",K29)</f>
        <v>Финансов резултат за текущия период</v>
      </c>
      <c r="B45" s="143"/>
      <c r="C45" s="8"/>
      <c r="D45" s="69"/>
      <c r="E45" s="69"/>
      <c r="F45" s="69"/>
      <c r="G45" s="69"/>
      <c r="H45" s="69">
        <v>-127</v>
      </c>
      <c r="I45" s="75">
        <f t="shared" si="2"/>
        <v>-127</v>
      </c>
      <c r="K45" s="143" t="s">
        <v>51</v>
      </c>
      <c r="L45" s="143"/>
    </row>
    <row r="46" spans="1:12" ht="15" hidden="1">
      <c r="A46" s="143" t="str">
        <f>IF(Данни!$F$4=2,"",K30)</f>
        <v>Друг всеобхватен доход за периода</v>
      </c>
      <c r="B46" s="143"/>
      <c r="C46" s="8"/>
      <c r="D46" s="69"/>
      <c r="E46" s="69"/>
      <c r="F46" s="69"/>
      <c r="G46" s="69"/>
      <c r="H46" s="69"/>
      <c r="I46" s="75">
        <f t="shared" si="2"/>
        <v>0</v>
      </c>
      <c r="K46" s="143" t="s">
        <v>148</v>
      </c>
      <c r="L46" s="143"/>
    </row>
    <row r="47" spans="1:12" ht="15" hidden="1">
      <c r="A47" s="143" t="str">
        <f>IF(Данни!$F$4=2,"",K31)</f>
        <v>Разпределения на печалба</v>
      </c>
      <c r="B47" s="143"/>
      <c r="C47" s="8"/>
      <c r="D47" s="69"/>
      <c r="E47" s="69"/>
      <c r="F47" s="69"/>
      <c r="G47" s="69"/>
      <c r="H47" s="69"/>
      <c r="I47" s="75">
        <f t="shared" si="2"/>
        <v>0</v>
      </c>
      <c r="K47" s="143" t="s">
        <v>52</v>
      </c>
      <c r="L47" s="143"/>
    </row>
    <row r="48" spans="1:12" ht="15" hidden="1">
      <c r="A48" s="143" t="str">
        <f>IF(Данни!$F$4=2,"",K32)</f>
        <v>в т.ч. за дивиденти</v>
      </c>
      <c r="B48" s="143"/>
      <c r="C48" s="8"/>
      <c r="D48" s="69"/>
      <c r="E48" s="69"/>
      <c r="F48" s="69"/>
      <c r="G48" s="69"/>
      <c r="H48" s="69"/>
      <c r="I48" s="75">
        <f t="shared" si="2"/>
        <v>0</v>
      </c>
      <c r="K48" s="143" t="s">
        <v>53</v>
      </c>
      <c r="L48" s="143"/>
    </row>
    <row r="49" spans="1:12" ht="15" hidden="1">
      <c r="A49" s="143" t="str">
        <f>IF(Данни!$F$4=2,"",K33)</f>
        <v>Покриване на загуба</v>
      </c>
      <c r="B49" s="143"/>
      <c r="C49" s="8"/>
      <c r="D49" s="69"/>
      <c r="E49" s="69"/>
      <c r="F49" s="69"/>
      <c r="G49" s="69"/>
      <c r="H49" s="69"/>
      <c r="I49" s="75">
        <f t="shared" si="2"/>
        <v>0</v>
      </c>
      <c r="K49" s="143" t="s">
        <v>54</v>
      </c>
      <c r="L49" s="143"/>
    </row>
    <row r="50" spans="1:12" ht="15" hidden="1">
      <c r="A50" s="143" t="str">
        <f>IF(Данни!$F$4=2,"",K34)</f>
        <v>Изкупени собствени акции</v>
      </c>
      <c r="B50" s="143"/>
      <c r="C50" s="8"/>
      <c r="D50" s="69"/>
      <c r="E50" s="69"/>
      <c r="F50" s="69"/>
      <c r="G50" s="69"/>
      <c r="H50" s="69"/>
      <c r="I50" s="75">
        <f t="shared" si="2"/>
        <v>0</v>
      </c>
      <c r="K50" s="143" t="s">
        <v>55</v>
      </c>
      <c r="L50" s="143"/>
    </row>
    <row r="51" spans="1:12" ht="15" customHeight="1" hidden="1">
      <c r="A51" s="141" t="str">
        <f>IF(Данни!$F$4=2,"",K35)</f>
        <v>Ефект от отсрочени данъци</v>
      </c>
      <c r="B51" s="141"/>
      <c r="C51" s="8"/>
      <c r="D51" s="69"/>
      <c r="E51" s="69"/>
      <c r="F51" s="69"/>
      <c r="G51" s="69"/>
      <c r="H51" s="69"/>
      <c r="I51" s="75">
        <f t="shared" si="2"/>
        <v>0</v>
      </c>
      <c r="K51" s="141" t="s">
        <v>56</v>
      </c>
      <c r="L51" s="141"/>
    </row>
    <row r="52" spans="1:12" ht="15" hidden="1">
      <c r="A52" s="143" t="str">
        <f>IF(Данни!$F$4=2,"",K36)</f>
        <v>Други изменения в собствения капитал</v>
      </c>
      <c r="B52" s="143"/>
      <c r="C52" s="8"/>
      <c r="D52" s="69"/>
      <c r="E52" s="69"/>
      <c r="F52" s="69"/>
      <c r="G52" s="69"/>
      <c r="H52" s="69"/>
      <c r="I52" s="75">
        <f t="shared" si="2"/>
        <v>0</v>
      </c>
      <c r="K52" s="143" t="s">
        <v>57</v>
      </c>
      <c r="L52" s="143"/>
    </row>
    <row r="53" spans="1:12" ht="15.75" thickBot="1">
      <c r="A53" s="140" t="str">
        <f>IF(Данни!$F$4=2,"",K53)</f>
        <v>Салдо към 30.06.2009</v>
      </c>
      <c r="B53" s="140"/>
      <c r="C53" s="8">
        <v>29</v>
      </c>
      <c r="D53" s="15">
        <f>SUM(D41:D42,D45:D47,D49:D52)</f>
        <v>14006</v>
      </c>
      <c r="E53" s="15">
        <f>SUM(E41:E42,E45:E47,E49:E52)</f>
        <v>9419</v>
      </c>
      <c r="F53" s="15">
        <f>SUM(F41:F42,F45:F47,F49:F52)</f>
        <v>594</v>
      </c>
      <c r="G53" s="15">
        <f>SUM(G41:G42,G45:G47,G49:G52)</f>
        <v>9858</v>
      </c>
      <c r="H53" s="15">
        <f>SUM(H41:H42,H45:H47,H49:H52)</f>
        <v>1425</v>
      </c>
      <c r="I53" s="149">
        <f t="shared" si="2"/>
        <v>35302</v>
      </c>
      <c r="K53" s="140" t="str">
        <f>"Салдо към "&amp;DAY(Данни!D10)&amp;"."&amp;IF(MONTH(Данни!D10)&gt;10,MONTH(Данни!D10),"0"&amp;MONTH(Данни!D10))&amp;"."&amp;YEAR(Данни!D10)</f>
        <v>Салдо към 30.06.2009</v>
      </c>
      <c r="L53" s="140"/>
    </row>
    <row r="54" spans="1:12" ht="15.75" thickTop="1">
      <c r="A54" s="117"/>
      <c r="B54" s="117"/>
      <c r="C54" s="73"/>
      <c r="D54" s="75"/>
      <c r="E54" s="75"/>
      <c r="F54" s="75"/>
      <c r="G54" s="75"/>
      <c r="H54" s="75"/>
      <c r="I54" s="75"/>
      <c r="K54" s="117"/>
      <c r="L54" s="117"/>
    </row>
    <row r="55" spans="1:12" ht="15">
      <c r="A55" s="74"/>
      <c r="B55" s="125" t="s">
        <v>162</v>
      </c>
      <c r="C55" s="125"/>
      <c r="D55" s="125"/>
      <c r="E55" s="125"/>
      <c r="F55" s="37"/>
      <c r="G55" s="75"/>
      <c r="H55" s="75"/>
      <c r="K55" s="117"/>
      <c r="L55" s="117"/>
    </row>
    <row r="56" spans="1:12" ht="15">
      <c r="A56" s="74"/>
      <c r="B56" s="125"/>
      <c r="C56" s="125"/>
      <c r="D56" s="125"/>
      <c r="E56" s="125"/>
      <c r="F56" s="37"/>
      <c r="G56" s="75"/>
      <c r="H56" s="75"/>
      <c r="K56" s="117"/>
      <c r="L56" s="117"/>
    </row>
    <row r="57" spans="1:12" ht="15">
      <c r="A57" s="74"/>
      <c r="B57" s="125" t="s">
        <v>155</v>
      </c>
      <c r="C57" s="125"/>
      <c r="D57" s="125"/>
      <c r="E57" s="125" t="s">
        <v>156</v>
      </c>
      <c r="F57" s="37"/>
      <c r="G57" s="75"/>
      <c r="H57" s="75"/>
      <c r="K57" s="117"/>
      <c r="L57" s="117"/>
    </row>
    <row r="58" spans="1:12" ht="15">
      <c r="A58" s="74"/>
      <c r="B58" s="126" t="s">
        <v>157</v>
      </c>
      <c r="C58" s="125"/>
      <c r="D58" s="125"/>
      <c r="E58" s="126" t="s">
        <v>158</v>
      </c>
      <c r="F58" s="37"/>
      <c r="G58" s="75"/>
      <c r="H58" s="75"/>
      <c r="K58" s="117"/>
      <c r="L58" s="117"/>
    </row>
    <row r="59" spans="1:12" ht="15">
      <c r="A59" s="74"/>
      <c r="B59" s="126"/>
      <c r="C59" s="125"/>
      <c r="D59" s="125"/>
      <c r="E59" s="125"/>
      <c r="F59" s="37"/>
      <c r="G59" s="75"/>
      <c r="H59" s="75"/>
      <c r="K59" s="117"/>
      <c r="L59" s="117"/>
    </row>
    <row r="60" spans="1:12" ht="15">
      <c r="A60" s="74"/>
      <c r="B60" s="125"/>
      <c r="C60" s="125"/>
      <c r="D60" s="125"/>
      <c r="E60" s="125"/>
      <c r="F60" s="37"/>
      <c r="G60" s="75"/>
      <c r="H60" s="75"/>
      <c r="K60" s="117"/>
      <c r="L60" s="117"/>
    </row>
    <row r="61" spans="1:12" ht="15">
      <c r="A61" s="74"/>
      <c r="B61" s="125" t="s">
        <v>159</v>
      </c>
      <c r="C61" s="125"/>
      <c r="D61" s="125"/>
      <c r="E61" s="125"/>
      <c r="F61" s="37"/>
      <c r="G61" s="75"/>
      <c r="H61" s="75"/>
      <c r="K61" s="117"/>
      <c r="L61" s="117"/>
    </row>
    <row r="62" spans="1:12" ht="15">
      <c r="A62" s="74"/>
      <c r="B62" s="126" t="s">
        <v>157</v>
      </c>
      <c r="C62" s="125"/>
      <c r="D62" s="125"/>
      <c r="E62" s="125"/>
      <c r="F62" s="37"/>
      <c r="G62" s="75"/>
      <c r="H62" s="75"/>
      <c r="K62" s="117"/>
      <c r="L62" s="117"/>
    </row>
    <row r="63" spans="1:12" ht="15">
      <c r="A63" s="74"/>
      <c r="B63" s="125"/>
      <c r="C63" s="125"/>
      <c r="D63" s="125"/>
      <c r="E63" s="125"/>
      <c r="F63" s="37"/>
      <c r="G63" s="75"/>
      <c r="H63" s="75"/>
      <c r="K63" s="117"/>
      <c r="L63" s="117"/>
    </row>
    <row r="64" spans="1:12" ht="15">
      <c r="A64" s="74"/>
      <c r="B64" s="125"/>
      <c r="C64" s="125"/>
      <c r="D64" s="125"/>
      <c r="E64" s="125"/>
      <c r="F64" s="37"/>
      <c r="G64" s="75"/>
      <c r="H64" s="75"/>
      <c r="K64" s="117"/>
      <c r="L64" s="117"/>
    </row>
    <row r="65" spans="1:12" ht="15">
      <c r="A65" s="74"/>
      <c r="B65" s="125" t="s">
        <v>161</v>
      </c>
      <c r="C65" s="125"/>
      <c r="D65" s="125"/>
      <c r="E65" s="125" t="s">
        <v>160</v>
      </c>
      <c r="F65" s="37"/>
      <c r="G65" s="75"/>
      <c r="H65" s="75"/>
      <c r="K65" s="117"/>
      <c r="L65" s="117"/>
    </row>
    <row r="66" spans="1:12" ht="15">
      <c r="A66" s="74"/>
      <c r="B66" s="126" t="s">
        <v>157</v>
      </c>
      <c r="C66" s="125"/>
      <c r="D66" s="125"/>
      <c r="E66" s="126" t="s">
        <v>157</v>
      </c>
      <c r="F66" s="37"/>
      <c r="G66" s="75"/>
      <c r="H66" s="75"/>
      <c r="K66" s="117"/>
      <c r="L66" s="117"/>
    </row>
    <row r="67" spans="1:12" ht="15">
      <c r="A67" s="74"/>
      <c r="C67" s="125"/>
      <c r="D67" s="125"/>
      <c r="E67" s="125"/>
      <c r="F67" s="37"/>
      <c r="G67" s="75"/>
      <c r="H67" s="75"/>
      <c r="K67" s="117"/>
      <c r="L67" s="117"/>
    </row>
    <row r="68" spans="1:12" ht="15">
      <c r="A68" s="117"/>
      <c r="B68" s="117"/>
      <c r="C68" s="73"/>
      <c r="D68" s="75"/>
      <c r="E68" s="75"/>
      <c r="F68" s="75"/>
      <c r="G68" s="75"/>
      <c r="H68" s="75"/>
      <c r="I68" s="75"/>
      <c r="K68" s="117"/>
      <c r="L68" s="117"/>
    </row>
    <row r="69" spans="1:12" ht="15" customHeight="1">
      <c r="A69" s="142" t="s">
        <v>173</v>
      </c>
      <c r="B69" s="142"/>
      <c r="C69" s="142"/>
      <c r="D69" s="142"/>
      <c r="E69" s="142"/>
      <c r="F69" s="142"/>
      <c r="G69" s="142"/>
      <c r="H69" s="142"/>
      <c r="I69" s="142"/>
      <c r="K69" s="147" t="s">
        <v>142</v>
      </c>
      <c r="L69" s="147"/>
    </row>
    <row r="70" spans="1:12" ht="15">
      <c r="A70" s="142"/>
      <c r="B70" s="142"/>
      <c r="C70" s="142"/>
      <c r="D70" s="142"/>
      <c r="E70" s="142"/>
      <c r="F70" s="142"/>
      <c r="G70" s="142"/>
      <c r="H70" s="142"/>
      <c r="I70" s="142"/>
      <c r="K70" s="147"/>
      <c r="L70" s="147"/>
    </row>
    <row r="71" spans="1:12" ht="15">
      <c r="A71" s="119"/>
      <c r="B71" s="119"/>
      <c r="C71" s="108"/>
      <c r="D71" s="108"/>
      <c r="E71" s="108"/>
      <c r="F71" s="108"/>
      <c r="G71" s="108"/>
      <c r="H71" s="108"/>
      <c r="I71" s="108"/>
      <c r="K71" s="119"/>
      <c r="L71" s="119"/>
    </row>
    <row r="72" spans="1:12" ht="15">
      <c r="A72" s="120"/>
      <c r="B72" s="120"/>
      <c r="K72" s="120"/>
      <c r="L72" s="120"/>
    </row>
  </sheetData>
  <sheetProtection/>
  <mergeCells count="97">
    <mergeCell ref="K47:L47"/>
    <mergeCell ref="K48:L48"/>
    <mergeCell ref="K49:L49"/>
    <mergeCell ref="K50:L50"/>
    <mergeCell ref="K69:L70"/>
    <mergeCell ref="K51:L51"/>
    <mergeCell ref="K52:L52"/>
    <mergeCell ref="K53:L53"/>
    <mergeCell ref="K44:L44"/>
    <mergeCell ref="K45:L45"/>
    <mergeCell ref="K46:L46"/>
    <mergeCell ref="K39:L39"/>
    <mergeCell ref="K40:L40"/>
    <mergeCell ref="K41:L41"/>
    <mergeCell ref="K42:L42"/>
    <mergeCell ref="K43:L43"/>
    <mergeCell ref="K34:L34"/>
    <mergeCell ref="K35:L35"/>
    <mergeCell ref="K36:L36"/>
    <mergeCell ref="K37:L37"/>
    <mergeCell ref="K30:L30"/>
    <mergeCell ref="K31:L31"/>
    <mergeCell ref="K32:L32"/>
    <mergeCell ref="K33:L33"/>
    <mergeCell ref="K26:L26"/>
    <mergeCell ref="K27:L27"/>
    <mergeCell ref="K28:L28"/>
    <mergeCell ref="K29:L29"/>
    <mergeCell ref="K21:L21"/>
    <mergeCell ref="K23:L23"/>
    <mergeCell ref="K24:L24"/>
    <mergeCell ref="K25:L25"/>
    <mergeCell ref="K17:L17"/>
    <mergeCell ref="K18:L18"/>
    <mergeCell ref="K19:L19"/>
    <mergeCell ref="K20:L20"/>
    <mergeCell ref="K13:L13"/>
    <mergeCell ref="K14:L14"/>
    <mergeCell ref="K15:L15"/>
    <mergeCell ref="K16:L16"/>
    <mergeCell ref="K9:L9"/>
    <mergeCell ref="K10:L10"/>
    <mergeCell ref="K11:L11"/>
    <mergeCell ref="K12:L12"/>
    <mergeCell ref="K1:L1"/>
    <mergeCell ref="K2:L2"/>
    <mergeCell ref="K7:L7"/>
    <mergeCell ref="K8:L8"/>
    <mergeCell ref="K3:L3"/>
    <mergeCell ref="A1:I1"/>
    <mergeCell ref="A2:I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  <mergeCell ref="A8:B8"/>
    <mergeCell ref="A7:B7"/>
    <mergeCell ref="A37:B37"/>
    <mergeCell ref="A36:B36"/>
    <mergeCell ref="A35:B35"/>
    <mergeCell ref="A34:B34"/>
    <mergeCell ref="A33:B33"/>
    <mergeCell ref="A32:B32"/>
    <mergeCell ref="A31:B31"/>
    <mergeCell ref="A30:B30"/>
    <mergeCell ref="A29:B29"/>
    <mergeCell ref="A28:B28"/>
    <mergeCell ref="A27:B27"/>
    <mergeCell ref="A26:B26"/>
    <mergeCell ref="A25:B25"/>
    <mergeCell ref="A24:B24"/>
    <mergeCell ref="A23:B23"/>
    <mergeCell ref="A47:B47"/>
    <mergeCell ref="A46:B46"/>
    <mergeCell ref="A53:B53"/>
    <mergeCell ref="A52:B52"/>
    <mergeCell ref="A51:B51"/>
    <mergeCell ref="A50:B50"/>
    <mergeCell ref="A41:B41"/>
    <mergeCell ref="A40:B40"/>
    <mergeCell ref="A39:B39"/>
    <mergeCell ref="A69:I70"/>
    <mergeCell ref="A45:B45"/>
    <mergeCell ref="A44:B44"/>
    <mergeCell ref="A43:B43"/>
    <mergeCell ref="A42:B42"/>
    <mergeCell ref="A49:B49"/>
    <mergeCell ref="A48:B48"/>
  </mergeCells>
  <conditionalFormatting sqref="D40:H40">
    <cfRule type="expression" priority="1" dxfId="0" stopIfTrue="1">
      <formula>$K$2=2</formula>
    </cfRule>
  </conditionalFormatting>
  <conditionalFormatting sqref="C39">
    <cfRule type="expression" priority="2" dxfId="1" stopIfTrue="1">
      <formula>"$k$1=2"</formula>
    </cfRule>
  </conditionalFormatting>
  <conditionalFormatting sqref="C40:C53">
    <cfRule type="expression" priority="3" dxfId="2" stopIfTrue="1">
      <formula>$K$2=2</formula>
    </cfRule>
  </conditionalFormatting>
  <conditionalFormatting sqref="D41:H42 I39:I53 D53:H53">
    <cfRule type="expression" priority="4" dxfId="3" stopIfTrue="1">
      <formula>$K$2=2</formula>
    </cfRule>
  </conditionalFormatting>
  <printOptions/>
  <pageMargins left="0.75" right="0.75" top="0.17" bottom="0.17" header="0.17" footer="0.17"/>
  <pageSetup horizontalDpi="600" verticalDpi="600" orientation="landscape" scale="8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2009-07-10T06:19:30Z</cp:lastPrinted>
  <dcterms:created xsi:type="dcterms:W3CDTF">1996-10-14T23:33:28Z</dcterms:created>
  <dcterms:modified xsi:type="dcterms:W3CDTF">2009-07-10T06:45:07Z</dcterms:modified>
  <cp:category/>
  <cp:version/>
  <cp:contentType/>
  <cp:contentStatus/>
</cp:coreProperties>
</file>