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335" windowWidth="19260" windowHeight="4380" tabRatio="81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<sst xmlns="http://schemas.openxmlformats.org/spreadsheetml/2006/main" count="1060" uniqueCount="864">
  <si>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</si>
  <si>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</si>
  <si>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</si>
  <si>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</si>
  <si>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</si>
  <si>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</si>
  <si>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</si>
  <si>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</si>
  <si>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</si>
  <si>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</si>
  <si>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</si>
  <si>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</si>
  <si>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</si>
  <si>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</si>
  <si>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</si>
  <si>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</si>
  <si>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</si>
  <si>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</si>
  <si>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</si>
  <si>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</si>
  <si>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</si>
  <si>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</si>
  <si>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</si>
  <si>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</si>
  <si>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</si>
  <si>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</si>
  <si>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</si>
  <si>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</si>
  <si>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</si>
  <si>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</si>
  <si>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</si>
  <si>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</si>
  <si>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</si>
  <si>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</si>
  <si>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</si>
  <si>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</si>
  <si>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</si>
  <si>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</si>
  <si>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</si>
  <si>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</si>
  <si>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</si>
  <si>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</si>
  <si>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</si>
  <si>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</si>
  <si>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</si>
  <si>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</si>
  <si>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</si>
  <si>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</si>
  <si>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</si>
  <si>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</si>
  <si>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</si>
  <si>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</si>
  <si>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</si>
  <si>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</si>
  <si>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</si>
  <si>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</si>
  <si>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</si>
  <si>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</si>
  <si>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</si>
  <si>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</si>
  <si>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</si>
  <si>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</si>
  <si>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</si>
  <si>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</si>
  <si>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</si>
  <si>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</si>
  <si>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</si>
  <si>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</si>
  <si>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</si>
  <si>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</si>
  <si>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</si>
  <si>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</si>
  <si>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</si>
  <si>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</si>
  <si>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</si>
  <si>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</si>
  <si>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</si>
  <si>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</si>
  <si>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</si>
  <si>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</si>
  <si>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</si>
  <si>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</si>
  <si>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</si>
  <si>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</si>
  <si>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</si>
  <si>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</si>
  <si>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</si>
  <si>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</si>
  <si>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</si>
  <si>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</si>
  <si>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</si>
  <si>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</si>
  <si>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</si>
  <si>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</si>
  <si>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</si>
  <si>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</si>
  <si>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</si>
  <si>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</si>
  <si>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</si>
  <si>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</si>
  <si>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</si>
  <si>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</si>
  <si>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</si>
  <si>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</si>
  <si>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</si>
  <si>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</si>
  <si>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</si>
  <si>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</si>
  <si>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</si>
  <si>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</si>
  <si>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</si>
  <si>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</si>
  <si>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</si>
  <si>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</si>
  <si>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</si>
  <si>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</si>
  <si>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</si>
  <si>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</si>
  <si>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</si>
  <si>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</si>
  <si>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</si>
  <si>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</si>
  <si>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</si>
  <si>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</si>
  <si>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</si>
  <si>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</si>
  <si>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</si>
  <si>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</si>
  <si>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</si>
  <si>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</si>
  <si>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</si>
  <si>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</si>
  <si>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</si>
  <si>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</si>
  <si>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</si>
  <si>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</si>
  <si>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</si>
  <si>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</si>
  <si>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</si>
  <si>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</si>
  <si>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</si>
  <si>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</si>
  <si>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</si>
  <si>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</si>
  <si>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</si>
  <si>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</si>
  <si>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</si>
  <si>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</si>
  <si>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</si>
  <si>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</si>
  <si>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</si>
  <si>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</si>
  <si>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</si>
  <si>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</si>
  <si>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</si>
  <si>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</si>
  <si>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</si>
  <si>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</si>
  <si>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</si>
  <si>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</si>
  <si>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</si>
  <si>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</si>
  <si>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</si>
  <si>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</si>
  <si>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</si>
  <si>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</si>
  <si>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</si>
  <si>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</si>
  <si>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</si>
  <si>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</si>
  <si>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</si>
  <si>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</si>
  <si>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</si>
  <si>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</si>
  <si>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</si>
  <si>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</si>
  <si>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</si>
  <si>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</si>
  <si>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</si>
  <si>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</si>
  <si>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</si>
  <si>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</si>
  <si>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</si>
  <si>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</si>
  <si>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</si>
  <si>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</si>
  <si>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</si>
  <si>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</si>
  <si>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</si>
  <si>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</si>
  <si>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</si>
  <si>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</si>
  <si>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</si>
  <si>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</si>
  <si>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</si>
  <si>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</si>
  <si>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</si>
  <si>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</si>
  <si>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</si>
  <si>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</si>
  <si>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</si>
  <si>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</si>
  <si>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</si>
  <si>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</si>
  <si>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</si>
  <si>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</si>
  <si>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</si>
  <si>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</si>
  <si>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</si>
  <si>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</si>
  <si>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</si>
  <si>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</si>
  <si>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</si>
  <si>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</si>
  <si>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</si>
  <si>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</si>
  <si>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</si>
  <si>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</si>
  <si>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</si>
  <si>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</si>
  <si>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</si>
  <si>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</si>
  <si>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</si>
  <si>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</si>
  <si>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</si>
  <si>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</si>
  <si>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</si>
  <si>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</si>
  <si>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</si>
  <si>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</si>
  <si>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</si>
  <si>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</si>
  <si>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</si>
  <si>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</si>
  <si>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</si>
  <si>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</si>
  <si>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</si>
  <si>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</si>
  <si>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</si>
  <si>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</si>
  <si>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</si>
  <si>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</si>
  <si>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</si>
  <si>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</si>
  <si>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</si>
  <si>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</si>
  <si>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</si>
  <si>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</si>
  <si>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</si>
  <si>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</si>
  <si>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</si>
  <si>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</si>
  <si>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</si>
  <si>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</si>
  <si>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</si>
  <si>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</si>
  <si>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</si>
  <si>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</si>
  <si>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</si>
  <si>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</si>
  <si>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</si>
  <si>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</si>
  <si>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</si>
  <si>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</si>
  <si>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</si>
  <si>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</si>
  <si>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</si>
  <si>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</si>
  <si>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</si>
  <si>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</si>
  <si>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</si>
  <si>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</si>
  <si>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</si>
  <si>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</si>
  <si>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</si>
  <si>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</si>
  <si>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</si>
  <si>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</si>
  <si>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</si>
  <si>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</si>
  <si>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</si>
  <si>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</si>
  <si>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</si>
  <si>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</si>
  <si>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</si>
  <si>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</si>
  <si>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</si>
  <si>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</si>
  <si>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</si>
  <si>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</si>
  <si>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</si>
  <si>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</si>
  <si>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</si>
  <si>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</si>
  <si>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</si>
  <si>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</si>
  <si>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</si>
  <si>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</si>
  <si>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</si>
  <si>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</si>
  <si>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</si>
  <si>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</si>
  <si>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</si>
  <si>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</si>
  <si>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</si>
  <si>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</si>
  <si>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</si>
  <si>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</si>
  <si>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</si>
  <si>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</si>
  <si>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</si>
  <si>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</si>
  <si>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</si>
  <si>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</si>
  <si>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</si>
  <si>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</si>
  <si>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</si>
  <si>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</si>
  <si>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</si>
  <si>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</si>
  <si>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</si>
  <si>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</si>
  <si>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</si>
  <si>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</si>
  <si>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</si>
  <si>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</si>
  <si>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</si>
  <si>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</si>
  <si>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</si>
  <si>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</si>
  <si>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</si>
  <si>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</si>
  <si>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</si>
  <si>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</si>
  <si>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</si>
  <si>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</si>
  <si>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</si>
  <si>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</si>
  <si>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</si>
  <si>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</si>
  <si>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</si>
  <si>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</si>
  <si>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</si>
  <si>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</si>
  <si>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</si>
  <si>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</si>
  <si>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</si>
  <si>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</si>
  <si>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</si>
  <si>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</si>
  <si>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</si>
  <si>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</si>
  <si>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</si>
  <si>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</si>
  <si>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</si>
  <si>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</si>
  <si>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</si>
  <si>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</si>
  <si>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</si>
  <si>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</si>
  <si>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</si>
  <si>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</si>
  <si>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</si>
  <si>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</si>
  <si>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</si>
  <si>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</si>
  <si>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</si>
  <si>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</si>
  <si>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</si>
  <si>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</si>
  <si>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</si>
  <si>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</si>
  <si>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</si>
  <si>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</si>
  <si>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</si>
  <si>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</si>
  <si>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</si>
  <si>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</si>
  <si>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</si>
  <si>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</si>
  <si>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</si>
  <si>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</si>
  <si>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</si>
  <si>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</si>
  <si>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</si>
  <si>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</si>
  <si>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</si>
  <si>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</si>
  <si>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</si>
  <si>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</si>
  <si>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</si>
  <si>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</si>
  <si>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</si>
  <si>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</si>
  <si>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</si>
  <si>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</si>
  <si>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</si>
  <si>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</si>
  <si>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</si>
  <si>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</si>
  <si>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</si>
  <si>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</si>
  <si>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</si>
  <si>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</si>
  <si>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</si>
  <si>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</si>
  <si>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</si>
  <si>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</si>
  <si>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</si>
  <si>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</si>
  <si>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</si>
  <si>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</si>
  <si>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</si>
  <si>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</si>
  <si>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</si>
  <si>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</si>
  <si>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</si>
  <si>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</si>
  <si>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</si>
  <si>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</si>
  <si>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</si>
  <si>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</si>
  <si>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</si>
  <si>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</si>
  <si>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</si>
  <si>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</si>
  <si>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</si>
  <si>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</si>
  <si>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</si>
  <si>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</si>
  <si>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</si>
  <si>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</si>
  <si>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</si>
  <si>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</si>
  <si>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</si>
  <si>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</si>
  <si>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</si>
  <si>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</si>
  <si>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</si>
  <si>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</si>
  <si>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</si>
  <si>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</si>
  <si>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</si>
  <si>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</si>
  <si>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</si>
  <si>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</si>
  <si>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</si>
  <si>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</si>
  <si>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</si>
  <si>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</si>
  <si>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</si>
  <si>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</si>
  <si>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</si>
  <si>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</si>
  <si>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</si>
  <si>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</si>
  <si>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</si>
  <si>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</si>
  <si>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</si>
  <si>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</si>
  <si>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</si>
  <si>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</si>
  <si>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</si>
  <si>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</si>
  <si>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</si>
  <si>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</si>
  <si>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</si>
  <si>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</si>
  <si>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</si>
  <si>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</si>
  <si>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</si>
  <si>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</si>
  <si>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</si>
  <si>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</si>
  <si>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</si>
  <si>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</si>
  <si>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</si>
  <si>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</si>
  <si>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</si>
  <si>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</si>
  <si>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</si>
  <si>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</si>
  <si>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</si>
  <si>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</si>
  <si>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</si>
  <si>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</si>
  <si>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</si>
  <si>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</si>
  <si>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</si>
  <si>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</si>
  <si>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</si>
  <si>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</si>
  <si>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</si>
  <si>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</si>
  <si>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</si>
  <si>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</si>
  <si>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</si>
  <si>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</si>
  <si>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</si>
  <si>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</si>
  <si>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</si>
  <si>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</si>
  <si>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</si>
  <si>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</si>
  <si>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</si>
  <si>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</si>
  <si>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</si>
  <si>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</si>
  <si>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</si>
  <si>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</si>
  <si>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</si>
  <si>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</si>
  <si>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</si>
  <si>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</si>
  <si>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</si>
  <si>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</si>
  <si>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</si>
  <si>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</si>
  <si>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</si>
  <si>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</si>
  <si>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</si>
  <si>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</si>
  <si>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</si>
  <si>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</si>
  <si>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</si>
  <si>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</si>
  <si>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</si>
  <si>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</si>
  <si>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</si>
  <si>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</si>
  <si>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</si>
  <si>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</si>
  <si>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</si>
  <si>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</si>
  <si>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</si>
  <si>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</si>
  <si>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</si>
  <si>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</si>
  <si>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</si>
  <si>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</si>
  <si>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</si>
  <si>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</si>
  <si>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</si>
  <si>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</si>
  <si>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</si>
  <si>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</si>
  <si>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</si>
  <si>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</si>
  <si>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</si>
  <si>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</si>
  <si>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</si>
  <si>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</si>
  <si>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</si>
  <si>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</si>
  <si>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</si>
  <si>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</si>
  <si>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</si>
  <si>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</si>
  <si>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</si>
  <si>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</si>
  <si>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</si>
  <si>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</si>
  <si>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</si>
  <si>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</si>
  <si>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</si>
  <si>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</si>
  <si>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</si>
  <si>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</si>
  <si>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</si>
  <si>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</si>
  <si>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</si>
  <si>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</si>
  <si>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</si>
  <si>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</si>
  <si>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</si>
  <si>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</si>
  <si>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</si>
  <si>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</si>
  <si>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</si>
  <si>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</si>
  <si>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</si>
  <si>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</si>
  <si>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</si>
  <si>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</si>
  <si>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</si>
  <si>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</si>
  <si>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</si>
  <si>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</si>
  <si>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</si>
  <si>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</si>
  <si>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</si>
  <si>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</si>
  <si>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</si>
  <si>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</si>
  <si>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</si>
  <si>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</si>
  <si>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</si>
  <si>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</si>
  <si>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</si>
  <si>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</si>
  <si>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</si>
  <si>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</si>
  <si>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</si>
  <si>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</si>
  <si>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</si>
  <si>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</si>
  <si>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</si>
  <si>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</si>
  <si>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</si>
  <si>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</si>
  <si>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</si>
  <si>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</si>
  <si>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</si>
  <si>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</si>
  <si>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</si>
  <si>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</si>
  <si>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</si>
  <si>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</si>
  <si>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</si>
  <si>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</si>
  <si>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</si>
  <si>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</si>
  <si>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</si>
  <si>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</si>
  <si>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</si>
  <si>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</si>
  <si>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</si>
  <si>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</si>
  <si>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</si>
  <si>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</si>
  <si>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</si>
  <si>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</si>
  <si>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</si>
  <si>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</si>
  <si>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</si>
  <si>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</si>
  <si>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</si>
  <si>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</si>
  <si>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</si>
  <si>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</si>
  <si>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</si>
  <si>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</si>
  <si>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</si>
  <si>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</si>
  <si>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</si>
  <si>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</si>
  <si>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</si>
  <si>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</si>
  <si>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</si>
  <si>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</si>
  <si>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</si>
  <si>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</si>
  <si>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</si>
  <si>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</si>
  <si>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</si>
  <si>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</si>
  <si>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</si>
  <si>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</si>
  <si>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</si>
  <si>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</si>
  <si>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</si>
  <si>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</si>
  <si>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</si>
  <si>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</si>
  <si>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</si>
  <si>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</si>
  <si>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</si>
  <si>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</si>
  <si>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</si>
  <si>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</si>
  <si>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</si>
  <si>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</si>
  <si>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</si>
  <si>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</si>
  <si>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</si>
  <si>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</si>
  <si>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</si>
  <si>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</si>
  <si>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</si>
  <si>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</si>
  <si>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</si>
  <si>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</si>
  <si>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</si>
  <si>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</si>
  <si>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</si>
  <si>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</si>
  <si>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</si>
  <si>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</si>
  <si>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</si>
  <si>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</si>
  <si>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</si>
  <si>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</si>
  <si>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</si>
  <si>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</si>
  <si>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</si>
  <si>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</si>
  <si>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</si>
  <si>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</si>
  <si>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</si>
  <si>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</si>
  <si>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</si>
  <si>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</si>
  <si>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</si>
  <si>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</si>
  <si>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</si>
  <si>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</si>
  <si>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</si>
  <si>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</si>
  <si>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</si>
  <si>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</si>
  <si>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</si>
  <si>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</si>
  <si>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</si>
  <si>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</si>
  <si>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</si>
  <si>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</si>
  <si>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</si>
  <si>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</si>
  <si>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</si>
  <si>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</si>
  <si>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</si>
  <si>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</si>
  <si>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</si>
  <si>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</si>
  <si>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</si>
  <si>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</si>
  <si>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</si>
  <si>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</si>
  <si>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</si>
  <si>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</si>
  <si>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</si>
  <si>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</si>
  <si>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</si>
  <si>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</si>
  <si>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</si>
  <si>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</si>
  <si>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</si>
  <si>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</si>
  <si>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</si>
  <si>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</si>
  <si>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</si>
  <si>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</si>
  <si>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</si>
  <si>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</si>
  <si>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</si>
  <si>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</si>
  <si>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</si>
  <si>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</si>
  <si>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</si>
  <si>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</si>
  <si>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</si>
  <si>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</si>
  <si>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</si>
  <si>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</si>
  <si>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</si>
  <si>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</si>
  <si>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</si>
  <si>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</si>
  <si>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</si>
  <si>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</si>
  <si>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</si>
  <si>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</si>
  <si>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</si>
  <si>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</si>
  <si>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</si>
  <si>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</si>
  <si>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</si>
  <si>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</si>
  <si>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</si>
  <si>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</si>
  <si>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</si>
  <si>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</si>
  <si>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</si>
  <si>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</si>
  <si>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</si>
  <si>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</si>
  <si>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</si>
  <si>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</si>
  <si>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</si>
  <si>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</si>
  <si>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</si>
  <si>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</si>
  <si>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</si>
  <si>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</si>
  <si>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</si>
  <si>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</si>
  <si>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</si>
  <si>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</si>
  <si>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</si>
  <si>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</si>
  <si>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</si>
  <si>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</si>
  <si>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</si>
  <si>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</si>
  <si>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</si>
  <si>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</si>
  <si>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</si>
  <si>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</si>
  <si>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</si>
  <si>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</si>
  <si>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</si>
  <si>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</si>
  <si>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</si>
  <si>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</si>
  <si>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</si>
  <si>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</si>
  <si>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</si>
  <si>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</si>
  <si>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</si>
  <si>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</si>
  <si>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</si>
  <si>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</si>
  <si>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</si>
  <si>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</si>
  <si>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</si>
  <si>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</si>
  <si>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</si>
  <si>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</si>
  <si>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</si>
  <si>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</si>
  <si>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</si>
  <si>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</si>
  <si>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</si>
  <si>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</si>
  <si>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</si>
  <si>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</si>
  <si>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</si>
  <si>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</si>
  <si>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</si>
  <si>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</si>
  <si>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</si>
  <si>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</si>
  <si>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</si>
  <si>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</si>
  <si>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</si>
  <si>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</si>
  <si>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</si>
  <si>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</si>
  <si>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</si>
  <si>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</si>
  <si>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</si>
  <si>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</si>
  <si>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</si>
  <si>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</si>
  <si>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</si>
  <si>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</si>
  <si>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</si>
  <si>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</si>
  <si>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</si>
  <si>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</si>
  <si>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</si>
  <si>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</si>
  <si>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</si>
  <si>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</si>
  <si>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</si>
  <si>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</si>
  <si>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</si>
  <si>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</si>
  <si>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</si>
  <si>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</si>
  <si>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</si>
  <si>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>Главен Счетоводител: Росен Радев</t>
  </si>
  <si>
    <t xml:space="preserve">Дата на съставяне:                </t>
  </si>
  <si>
    <t>01.01.2011-31.03.2011г.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</si>
</sst>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76">
      <selection activeCell="G70" sqref="G7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1000</v>
      </c>
      <c r="D12" s="150">
        <v>1005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5868</v>
      </c>
      <c r="D13" s="150">
        <v>5990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397</v>
      </c>
      <c r="D14" s="150">
        <v>400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357</v>
      </c>
      <c r="D15" s="150">
        <v>362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26</v>
      </c>
      <c r="D16" s="150">
        <v>22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658</v>
      </c>
      <c r="D17" s="150">
        <v>284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11</v>
      </c>
      <c r="D18" s="150">
        <v>11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8636</v>
      </c>
      <c r="D19" s="154">
        <f>SUM(D11:D18)</f>
        <v>8393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380</v>
      </c>
      <c r="H20" s="157">
        <v>380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72</v>
      </c>
      <c r="D24" s="150">
        <v>75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2811</v>
      </c>
      <c r="H25" s="153">
        <f>H19+H20+H21</f>
        <v>2811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72</v>
      </c>
      <c r="D27" s="154">
        <f>SUM(D23:D26)</f>
        <v>75</v>
      </c>
      <c r="E27" s="252" t="s">
        <v>83</v>
      </c>
      <c r="F27" s="241" t="s">
        <v>84</v>
      </c>
      <c r="G27" s="153">
        <f>SUM(G28:G30)</f>
        <v>4905</v>
      </c>
      <c r="H27" s="153">
        <f>SUM(H28:H30)</f>
        <v>3350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4905</v>
      </c>
      <c r="H28" s="151">
        <v>3350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730</v>
      </c>
      <c r="H31" s="151">
        <v>1555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5635</v>
      </c>
      <c r="H33" s="153">
        <f>H27+H31+H32</f>
        <v>4905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10718</v>
      </c>
      <c r="H36" s="153">
        <f>H25+H17+H33</f>
        <v>9988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1542</v>
      </c>
      <c r="H48" s="151">
        <v>1753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1542</v>
      </c>
      <c r="H49" s="153">
        <f>SUM(H43:H48)</f>
        <v>1753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5</v>
      </c>
      <c r="H53" s="151">
        <v>5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8708</v>
      </c>
      <c r="D55" s="154">
        <f>D19+D20+D21+D27+D32+D45+D51+D53+D54</f>
        <v>8468</v>
      </c>
      <c r="E55" s="236" t="s">
        <v>172</v>
      </c>
      <c r="F55" s="260" t="s">
        <v>173</v>
      </c>
      <c r="G55" s="153">
        <f>G49+G51+G52+G53+G54</f>
        <v>1547</v>
      </c>
      <c r="H55" s="153">
        <f>H49+H51+H52+H53+H54</f>
        <v>1758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5712</v>
      </c>
      <c r="D58" s="150">
        <v>4687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442</v>
      </c>
      <c r="D59" s="150">
        <v>447</v>
      </c>
      <c r="E59" s="250" t="s">
        <v>181</v>
      </c>
      <c r="F59" s="241" t="s">
        <v>182</v>
      </c>
      <c r="G59" s="151"/>
      <c r="H59" s="151"/>
      <c r="M59" s="156"/>
    </row>
    <row r="60" spans="1:8" ht="15">
      <c r="A60" s="234" t="s">
        <v>183</v>
      </c>
      <c r="B60" s="240" t="s">
        <v>184</v>
      </c>
      <c r="C60" s="150">
        <v>47</v>
      </c>
      <c r="D60" s="150">
        <v>46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>
        <v>581</v>
      </c>
      <c r="D61" s="150">
        <v>589</v>
      </c>
      <c r="E61" s="242" t="s">
        <v>189</v>
      </c>
      <c r="F61" s="271" t="s">
        <v>190</v>
      </c>
      <c r="G61" s="153">
        <f>SUM(G62:G68)</f>
        <v>6076</v>
      </c>
      <c r="H61" s="153">
        <f>SUM(H62:H68)</f>
        <v>5642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361</v>
      </c>
      <c r="H62" s="151">
        <v>347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6782</v>
      </c>
      <c r="D64" s="154">
        <f>SUM(D58:D63)</f>
        <v>5769</v>
      </c>
      <c r="E64" s="236" t="s">
        <v>200</v>
      </c>
      <c r="F64" s="241" t="s">
        <v>201</v>
      </c>
      <c r="G64" s="151">
        <v>5406</v>
      </c>
      <c r="H64" s="151">
        <v>4762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50</v>
      </c>
      <c r="H65" s="151">
        <v>54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83</v>
      </c>
      <c r="H66" s="151">
        <v>88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31</v>
      </c>
      <c r="H67" s="151">
        <v>30</v>
      </c>
    </row>
    <row r="68" spans="1:8" ht="15">
      <c r="A68" s="234" t="s">
        <v>211</v>
      </c>
      <c r="B68" s="240" t="s">
        <v>212</v>
      </c>
      <c r="C68" s="150">
        <v>3155</v>
      </c>
      <c r="D68" s="150">
        <v>3445</v>
      </c>
      <c r="E68" s="236" t="s">
        <v>213</v>
      </c>
      <c r="F68" s="241" t="s">
        <v>214</v>
      </c>
      <c r="G68" s="151">
        <v>145</v>
      </c>
      <c r="H68" s="151">
        <v>361</v>
      </c>
    </row>
    <row r="69" spans="1:8" ht="15">
      <c r="A69" s="234" t="s">
        <v>215</v>
      </c>
      <c r="B69" s="240" t="s">
        <v>216</v>
      </c>
      <c r="C69" s="150">
        <v>69</v>
      </c>
      <c r="D69" s="150">
        <v>105</v>
      </c>
      <c r="E69" s="250" t="s">
        <v>78</v>
      </c>
      <c r="F69" s="241" t="s">
        <v>217</v>
      </c>
      <c r="G69" s="151">
        <v>758</v>
      </c>
      <c r="H69" s="151">
        <v>746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256</v>
      </c>
      <c r="D71" s="150">
        <v>269</v>
      </c>
      <c r="E71" s="252" t="s">
        <v>46</v>
      </c>
      <c r="F71" s="272" t="s">
        <v>224</v>
      </c>
      <c r="G71" s="160">
        <f>G59+G60+G61+G69+G70</f>
        <v>6834</v>
      </c>
      <c r="H71" s="160">
        <f>H59+H60+H61+H69+H70</f>
        <v>6388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9</v>
      </c>
      <c r="D74" s="150">
        <v>15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3489</v>
      </c>
      <c r="D75" s="154">
        <f>SUM(D67:D74)</f>
        <v>3834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38</v>
      </c>
      <c r="H76" s="151">
        <v>38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6872</v>
      </c>
      <c r="H79" s="161">
        <f>H71+H74+H75+H76</f>
        <v>6426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144</v>
      </c>
      <c r="D87" s="150">
        <v>37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8</v>
      </c>
      <c r="D88" s="150">
        <v>58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6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158</v>
      </c>
      <c r="D91" s="154">
        <f>SUM(D87:D90)</f>
        <v>101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10429</v>
      </c>
      <c r="D93" s="154">
        <f>D64+D75+D84+D91+D92</f>
        <v>9704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19137</v>
      </c>
      <c r="D94" s="163">
        <f>D93+D55</f>
        <v>18172</v>
      </c>
      <c r="E94" s="446" t="s">
        <v>270</v>
      </c>
      <c r="F94" s="288" t="s">
        <v>271</v>
      </c>
      <c r="G94" s="164">
        <f>G36+G39+G55+G79</f>
        <v>19137</v>
      </c>
      <c r="H94" s="164">
        <f>H36+H39+H55+H79</f>
        <v>18172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861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40661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G15" sqref="G15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01.01.2011-31.03.2011г.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4606</v>
      </c>
      <c r="D9" s="45">
        <v>3584</v>
      </c>
      <c r="E9" s="297" t="s">
        <v>284</v>
      </c>
      <c r="F9" s="546" t="s">
        <v>285</v>
      </c>
      <c r="G9" s="547">
        <v>6008</v>
      </c>
      <c r="H9" s="547">
        <v>4337</v>
      </c>
    </row>
    <row r="10" spans="1:8" ht="12">
      <c r="A10" s="297" t="s">
        <v>286</v>
      </c>
      <c r="B10" s="298" t="s">
        <v>287</v>
      </c>
      <c r="C10" s="45">
        <v>241</v>
      </c>
      <c r="D10" s="45">
        <v>137</v>
      </c>
      <c r="E10" s="297" t="s">
        <v>288</v>
      </c>
      <c r="F10" s="546" t="s">
        <v>289</v>
      </c>
      <c r="G10" s="547">
        <v>6</v>
      </c>
      <c r="H10" s="547">
        <v>9</v>
      </c>
    </row>
    <row r="11" spans="1:8" ht="12">
      <c r="A11" s="297" t="s">
        <v>290</v>
      </c>
      <c r="B11" s="298" t="s">
        <v>291</v>
      </c>
      <c r="C11" s="45">
        <v>125</v>
      </c>
      <c r="D11" s="45">
        <v>119</v>
      </c>
      <c r="E11" s="299" t="s">
        <v>292</v>
      </c>
      <c r="F11" s="546" t="s">
        <v>293</v>
      </c>
      <c r="G11" s="547">
        <v>5</v>
      </c>
      <c r="H11" s="547">
        <v>6</v>
      </c>
    </row>
    <row r="12" spans="1:8" ht="12">
      <c r="A12" s="297" t="s">
        <v>294</v>
      </c>
      <c r="B12" s="298" t="s">
        <v>295</v>
      </c>
      <c r="C12" s="45">
        <v>304</v>
      </c>
      <c r="D12" s="45">
        <v>291</v>
      </c>
      <c r="E12" s="299" t="s">
        <v>78</v>
      </c>
      <c r="F12" s="546" t="s">
        <v>296</v>
      </c>
      <c r="G12" s="547">
        <v>254</v>
      </c>
      <c r="H12" s="547">
        <v>156</v>
      </c>
    </row>
    <row r="13" spans="1:18" ht="12">
      <c r="A13" s="297" t="s">
        <v>297</v>
      </c>
      <c r="B13" s="298" t="s">
        <v>298</v>
      </c>
      <c r="C13" s="45">
        <v>54</v>
      </c>
      <c r="D13" s="45">
        <v>48</v>
      </c>
      <c r="E13" s="300" t="s">
        <v>51</v>
      </c>
      <c r="F13" s="548" t="s">
        <v>299</v>
      </c>
      <c r="G13" s="545">
        <f>SUM(G9:G12)</f>
        <v>6273</v>
      </c>
      <c r="H13" s="545">
        <f>SUM(H9:H12)</f>
        <v>4508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154</v>
      </c>
      <c r="D14" s="45">
        <v>109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13</v>
      </c>
      <c r="D15" s="46">
        <v>119</v>
      </c>
      <c r="E15" s="295" t="s">
        <v>304</v>
      </c>
      <c r="F15" s="551" t="s">
        <v>305</v>
      </c>
      <c r="G15" s="547"/>
      <c r="H15" s="547"/>
    </row>
    <row r="16" spans="1:8" ht="12">
      <c r="A16" s="297" t="s">
        <v>306</v>
      </c>
      <c r="B16" s="298" t="s">
        <v>307</v>
      </c>
      <c r="C16" s="46">
        <v>8</v>
      </c>
      <c r="D16" s="46">
        <v>23</v>
      </c>
      <c r="E16" s="297" t="s">
        <v>308</v>
      </c>
      <c r="F16" s="549" t="s">
        <v>309</v>
      </c>
      <c r="G16" s="552"/>
      <c r="H16" s="552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5505</v>
      </c>
      <c r="D19" s="48">
        <f>SUM(D9:D15)+D16</f>
        <v>4430</v>
      </c>
      <c r="E19" s="303" t="s">
        <v>316</v>
      </c>
      <c r="F19" s="549" t="s">
        <v>317</v>
      </c>
      <c r="G19" s="547">
        <v>7</v>
      </c>
      <c r="H19" s="547">
        <v>31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37</v>
      </c>
      <c r="D22" s="45">
        <v>50</v>
      </c>
      <c r="E22" s="303" t="s">
        <v>325</v>
      </c>
      <c r="F22" s="549" t="s">
        <v>326</v>
      </c>
      <c r="G22" s="547"/>
      <c r="H22" s="547">
        <v>1</v>
      </c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2</v>
      </c>
      <c r="D24" s="45">
        <v>1</v>
      </c>
      <c r="E24" s="300" t="s">
        <v>103</v>
      </c>
      <c r="F24" s="551" t="s">
        <v>333</v>
      </c>
      <c r="G24" s="545">
        <f>SUM(G19:G23)</f>
        <v>7</v>
      </c>
      <c r="H24" s="545">
        <f>SUM(H19:H23)</f>
        <v>32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6</v>
      </c>
      <c r="D25" s="45">
        <v>4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45</v>
      </c>
      <c r="D26" s="48">
        <f>SUM(D22:D25)</f>
        <v>55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5550</v>
      </c>
      <c r="D28" s="49">
        <f>D26+D19</f>
        <v>4485</v>
      </c>
      <c r="E28" s="126" t="s">
        <v>338</v>
      </c>
      <c r="F28" s="551" t="s">
        <v>339</v>
      </c>
      <c r="G28" s="545">
        <f>G13+G15+G24</f>
        <v>6280</v>
      </c>
      <c r="H28" s="545">
        <f>H13+H15+H24</f>
        <v>4540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730</v>
      </c>
      <c r="D30" s="49">
        <f>IF((H28-D28)&gt;0,H28-D28,0)</f>
        <v>55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5550</v>
      </c>
      <c r="D33" s="48">
        <f>D28-D31+D32</f>
        <v>4485</v>
      </c>
      <c r="E33" s="126" t="s">
        <v>352</v>
      </c>
      <c r="F33" s="551" t="s">
        <v>353</v>
      </c>
      <c r="G33" s="52">
        <f>G32-G31+G28</f>
        <v>6280</v>
      </c>
      <c r="H33" s="52">
        <f>H32-H31+H28</f>
        <v>4540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730</v>
      </c>
      <c r="D34" s="49">
        <f>IF((H33-D33)&gt;0,H33-D33,0)</f>
        <v>55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/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730</v>
      </c>
      <c r="D39" s="457">
        <f>+IF((H33-D33-D35)&gt;0,H33-D33-D35,0)</f>
        <v>55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730</v>
      </c>
      <c r="D41" s="51">
        <f>IF(H39=0,IF(D39-D40&gt;0,D39-D40+H40,0),IF(H39-H40&lt;0,H40-H39+D39,0))</f>
        <v>55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6280</v>
      </c>
      <c r="D42" s="52">
        <f>D33+D35+D39</f>
        <v>4540</v>
      </c>
      <c r="E42" s="127" t="s">
        <v>379</v>
      </c>
      <c r="F42" s="128" t="s">
        <v>380</v>
      </c>
      <c r="G42" s="52">
        <f>G39+G33</f>
        <v>6280</v>
      </c>
      <c r="H42" s="52">
        <f>H39+H33</f>
        <v>4540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861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40661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53" sqref="C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01.01.2011-31.03.2011г.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7484</v>
      </c>
      <c r="D10" s="53">
        <v>5240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-5862</v>
      </c>
      <c r="D11" s="53">
        <v>-4010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-361</v>
      </c>
      <c r="D13" s="53">
        <v>-297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-30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>
        <v>7</v>
      </c>
      <c r="D16" s="53">
        <v>30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-2</v>
      </c>
      <c r="D18" s="53">
        <v>-1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-491</v>
      </c>
      <c r="D19" s="53">
        <v>-352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745</v>
      </c>
      <c r="D20" s="54">
        <f>SUM(D10:D19)</f>
        <v>610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>
        <v>-38</v>
      </c>
      <c r="D31" s="53">
        <v>-37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-38</v>
      </c>
      <c r="D32" s="54">
        <f>SUM(D22:D31)</f>
        <v>-37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/>
      <c r="E36" s="129"/>
      <c r="F36" s="129"/>
    </row>
    <row r="37" spans="1:6" ht="12">
      <c r="A37" s="331" t="s">
        <v>436</v>
      </c>
      <c r="B37" s="332" t="s">
        <v>437</v>
      </c>
      <c r="C37" s="53"/>
      <c r="D37" s="53"/>
      <c r="E37" s="129"/>
      <c r="F37" s="129"/>
    </row>
    <row r="38" spans="1:6" ht="12">
      <c r="A38" s="331" t="s">
        <v>438</v>
      </c>
      <c r="B38" s="332" t="s">
        <v>439</v>
      </c>
      <c r="C38" s="53">
        <v>-649</v>
      </c>
      <c r="D38" s="53">
        <v>-349</v>
      </c>
      <c r="E38" s="129"/>
      <c r="F38" s="129"/>
    </row>
    <row r="39" spans="1:6" ht="12">
      <c r="A39" s="331" t="s">
        <v>440</v>
      </c>
      <c r="B39" s="332" t="s">
        <v>441</v>
      </c>
      <c r="C39" s="53"/>
      <c r="D39" s="53"/>
      <c r="E39" s="129"/>
      <c r="F39" s="129"/>
    </row>
    <row r="40" spans="1:6" ht="12">
      <c r="A40" s="331" t="s">
        <v>442</v>
      </c>
      <c r="B40" s="332" t="s">
        <v>443</v>
      </c>
      <c r="C40" s="53"/>
      <c r="D40" s="53"/>
      <c r="E40" s="129"/>
      <c r="F40" s="129"/>
    </row>
    <row r="41" spans="1:8" ht="12">
      <c r="A41" s="331" t="s">
        <v>444</v>
      </c>
      <c r="B41" s="332" t="s">
        <v>445</v>
      </c>
      <c r="C41" s="53">
        <v>-1</v>
      </c>
      <c r="D41" s="53">
        <v>-30</v>
      </c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-650</v>
      </c>
      <c r="D42" s="54">
        <f>SUM(D34:D41)</f>
        <v>-379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57</v>
      </c>
      <c r="D43" s="54">
        <f>D42+D32+D20</f>
        <v>194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101</v>
      </c>
      <c r="D44" s="131">
        <v>264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158</v>
      </c>
      <c r="D45" s="54">
        <f>D44+D43</f>
        <v>458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152</v>
      </c>
      <c r="D46" s="55">
        <v>452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6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40661</v>
      </c>
      <c r="C49" s="318"/>
      <c r="D49" s="434"/>
      <c r="E49" s="342"/>
      <c r="G49" s="132"/>
      <c r="H49" s="132"/>
    </row>
    <row r="50" spans="1:8" ht="12.75">
      <c r="A50" s="575"/>
      <c r="B50" s="583" t="s">
        <v>861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01.01.2011-31.03.2011г.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380</v>
      </c>
      <c r="F11" s="57">
        <f>'справка №1-БАЛАНС'!H22</f>
        <v>608</v>
      </c>
      <c r="G11" s="57">
        <f>'справка №1-БАЛАНС'!H23</f>
        <v>0</v>
      </c>
      <c r="H11" s="59">
        <v>1823</v>
      </c>
      <c r="I11" s="57">
        <f>'справка №1-БАЛАНС'!H28+'справка №1-БАЛАНС'!H31</f>
        <v>4905</v>
      </c>
      <c r="J11" s="57">
        <f>'справка №1-БАЛАНС'!H29+'справка №1-БАЛАНС'!H32</f>
        <v>0</v>
      </c>
      <c r="K11" s="59"/>
      <c r="L11" s="343">
        <f>SUM(C11:K11)</f>
        <v>9988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380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4905</v>
      </c>
      <c r="J15" s="60">
        <f t="shared" si="2"/>
        <v>0</v>
      </c>
      <c r="K15" s="60">
        <f t="shared" si="2"/>
        <v>0</v>
      </c>
      <c r="L15" s="343">
        <f t="shared" si="1"/>
        <v>9988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730</v>
      </c>
      <c r="J16" s="344">
        <f>+'справка №1-БАЛАНС'!G32</f>
        <v>0</v>
      </c>
      <c r="K16" s="59"/>
      <c r="L16" s="343">
        <f t="shared" si="1"/>
        <v>730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380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5635</v>
      </c>
      <c r="J29" s="58">
        <f t="shared" si="6"/>
        <v>0</v>
      </c>
      <c r="K29" s="58">
        <f t="shared" si="6"/>
        <v>0</v>
      </c>
      <c r="L29" s="343">
        <f t="shared" si="1"/>
        <v>10718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380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5635</v>
      </c>
      <c r="J32" s="58">
        <f t="shared" si="7"/>
        <v>0</v>
      </c>
      <c r="K32" s="58">
        <f t="shared" si="7"/>
        <v>0</v>
      </c>
      <c r="L32" s="343">
        <f t="shared" si="1"/>
        <v>10718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861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40661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3">
      <selection activeCell="M22" sqref="M22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20" t="s">
        <v>382</v>
      </c>
      <c r="B2" s="621"/>
      <c r="C2" s="622" t="str">
        <f>'справка №1-БАЛАНС'!E3</f>
        <v>"УНИПАК" АД гр.  ПАВЛИКЕНИ</v>
      </c>
      <c r="D2" s="622"/>
      <c r="E2" s="622"/>
      <c r="F2" s="622"/>
      <c r="G2" s="622"/>
      <c r="H2" s="62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20" t="s">
        <v>5</v>
      </c>
      <c r="B3" s="621"/>
      <c r="C3" s="623" t="str">
        <f>'справка №1-БАЛАНС'!E5</f>
        <v>01.01.2011-31.03.2011г.</v>
      </c>
      <c r="D3" s="623"/>
      <c r="E3" s="623"/>
      <c r="F3" s="482"/>
      <c r="G3" s="482"/>
      <c r="H3" s="482"/>
      <c r="I3" s="482"/>
      <c r="J3" s="482"/>
      <c r="K3" s="482"/>
      <c r="L3" s="482"/>
      <c r="M3" s="610" t="s">
        <v>4</v>
      </c>
      <c r="N3" s="61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4" t="s">
        <v>462</v>
      </c>
      <c r="B5" s="615"/>
      <c r="C5" s="618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0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8" t="s">
        <v>527</v>
      </c>
      <c r="R5" s="608" t="s">
        <v>528</v>
      </c>
    </row>
    <row r="6" spans="1:18" s="99" customFormat="1" ht="48">
      <c r="A6" s="616"/>
      <c r="B6" s="617"/>
      <c r="C6" s="61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9"/>
      <c r="R6" s="60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1493</v>
      </c>
      <c r="E10" s="188"/>
      <c r="F10" s="188"/>
      <c r="G10" s="73">
        <f aca="true" t="shared" si="2" ref="G10:G39">D10+E10-F10</f>
        <v>1493</v>
      </c>
      <c r="H10" s="64"/>
      <c r="I10" s="64"/>
      <c r="J10" s="73">
        <f aca="true" t="shared" si="3" ref="J10:J39">G10+H10-I10</f>
        <v>1493</v>
      </c>
      <c r="K10" s="64">
        <v>488</v>
      </c>
      <c r="L10" s="64">
        <v>5</v>
      </c>
      <c r="M10" s="64"/>
      <c r="N10" s="73">
        <f aca="true" t="shared" si="4" ref="N10:N39">K10+L10-M10</f>
        <v>493</v>
      </c>
      <c r="O10" s="64"/>
      <c r="P10" s="64"/>
      <c r="Q10" s="73">
        <f t="shared" si="0"/>
        <v>493</v>
      </c>
      <c r="R10" s="73">
        <f t="shared" si="1"/>
        <v>1000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12520</v>
      </c>
      <c r="E11" s="188">
        <v>1</v>
      </c>
      <c r="F11" s="188">
        <v>305</v>
      </c>
      <c r="G11" s="73">
        <f t="shared" si="2"/>
        <v>12216</v>
      </c>
      <c r="H11" s="64"/>
      <c r="I11" s="64"/>
      <c r="J11" s="73">
        <f t="shared" si="3"/>
        <v>12216</v>
      </c>
      <c r="K11" s="64">
        <v>6530</v>
      </c>
      <c r="L11" s="64">
        <v>109</v>
      </c>
      <c r="M11" s="64">
        <v>291</v>
      </c>
      <c r="N11" s="73">
        <f t="shared" si="4"/>
        <v>6348</v>
      </c>
      <c r="O11" s="64"/>
      <c r="P11" s="64"/>
      <c r="Q11" s="73">
        <f t="shared" si="0"/>
        <v>6348</v>
      </c>
      <c r="R11" s="73">
        <f t="shared" si="1"/>
        <v>5868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556</v>
      </c>
      <c r="E12" s="188"/>
      <c r="F12" s="188"/>
      <c r="G12" s="73">
        <f t="shared" si="2"/>
        <v>556</v>
      </c>
      <c r="H12" s="64"/>
      <c r="I12" s="64"/>
      <c r="J12" s="73">
        <f t="shared" si="3"/>
        <v>556</v>
      </c>
      <c r="K12" s="64">
        <v>156</v>
      </c>
      <c r="L12" s="64">
        <v>3</v>
      </c>
      <c r="M12" s="64"/>
      <c r="N12" s="73">
        <f t="shared" si="4"/>
        <v>159</v>
      </c>
      <c r="O12" s="64"/>
      <c r="P12" s="64"/>
      <c r="Q12" s="73">
        <f t="shared" si="0"/>
        <v>159</v>
      </c>
      <c r="R12" s="73">
        <f t="shared" si="1"/>
        <v>397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495</v>
      </c>
      <c r="E13" s="188"/>
      <c r="F13" s="188"/>
      <c r="G13" s="73">
        <f t="shared" si="2"/>
        <v>495</v>
      </c>
      <c r="H13" s="64"/>
      <c r="I13" s="64"/>
      <c r="J13" s="73">
        <f t="shared" si="3"/>
        <v>495</v>
      </c>
      <c r="K13" s="64">
        <v>133</v>
      </c>
      <c r="L13" s="64">
        <v>5</v>
      </c>
      <c r="M13" s="64"/>
      <c r="N13" s="73">
        <f t="shared" si="4"/>
        <v>138</v>
      </c>
      <c r="O13" s="64"/>
      <c r="P13" s="64"/>
      <c r="Q13" s="73">
        <f t="shared" si="0"/>
        <v>138</v>
      </c>
      <c r="R13" s="73">
        <f t="shared" si="1"/>
        <v>357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88</v>
      </c>
      <c r="E14" s="188">
        <v>4</v>
      </c>
      <c r="F14" s="188"/>
      <c r="G14" s="73">
        <f t="shared" si="2"/>
        <v>92</v>
      </c>
      <c r="H14" s="64"/>
      <c r="I14" s="64"/>
      <c r="J14" s="73">
        <f t="shared" si="3"/>
        <v>92</v>
      </c>
      <c r="K14" s="64">
        <v>66</v>
      </c>
      <c r="L14" s="64"/>
      <c r="M14" s="64"/>
      <c r="N14" s="73">
        <f t="shared" si="4"/>
        <v>66</v>
      </c>
      <c r="O14" s="64"/>
      <c r="P14" s="64"/>
      <c r="Q14" s="73">
        <f t="shared" si="0"/>
        <v>66</v>
      </c>
      <c r="R14" s="73">
        <f t="shared" si="1"/>
        <v>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284</v>
      </c>
      <c r="E15" s="454">
        <v>379</v>
      </c>
      <c r="F15" s="454">
        <v>5</v>
      </c>
      <c r="G15" s="73">
        <f t="shared" si="2"/>
        <v>658</v>
      </c>
      <c r="H15" s="455"/>
      <c r="I15" s="455"/>
      <c r="J15" s="73">
        <f t="shared" si="3"/>
        <v>658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658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15</v>
      </c>
      <c r="L16" s="64"/>
      <c r="M16" s="64"/>
      <c r="N16" s="73">
        <f t="shared" si="4"/>
        <v>15</v>
      </c>
      <c r="O16" s="64"/>
      <c r="P16" s="64"/>
      <c r="Q16" s="73">
        <f aca="true" t="shared" si="5" ref="Q16:Q25">N16+O16-P16</f>
        <v>15</v>
      </c>
      <c r="R16" s="73">
        <f aca="true" t="shared" si="6" ref="R16:R25">J16-Q16</f>
        <v>11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15781</v>
      </c>
      <c r="E17" s="193">
        <f>SUM(E9:E16)</f>
        <v>384</v>
      </c>
      <c r="F17" s="193">
        <f>SUM(F9:F16)</f>
        <v>310</v>
      </c>
      <c r="G17" s="73">
        <f t="shared" si="2"/>
        <v>15855</v>
      </c>
      <c r="H17" s="74">
        <f>SUM(H9:H16)</f>
        <v>0</v>
      </c>
      <c r="I17" s="74">
        <f>SUM(I9:I16)</f>
        <v>0</v>
      </c>
      <c r="J17" s="73">
        <f t="shared" si="3"/>
        <v>15855</v>
      </c>
      <c r="K17" s="74">
        <f>SUM(K9:K16)</f>
        <v>7388</v>
      </c>
      <c r="L17" s="74">
        <f>SUM(L9:L16)</f>
        <v>122</v>
      </c>
      <c r="M17" s="74">
        <f>SUM(M9:M16)</f>
        <v>291</v>
      </c>
      <c r="N17" s="73">
        <f t="shared" si="4"/>
        <v>7219</v>
      </c>
      <c r="O17" s="74">
        <f>SUM(O9:O16)</f>
        <v>0</v>
      </c>
      <c r="P17" s="74">
        <f>SUM(P9:P16)</f>
        <v>0</v>
      </c>
      <c r="Q17" s="73">
        <f t="shared" si="5"/>
        <v>7219</v>
      </c>
      <c r="R17" s="73">
        <f t="shared" si="6"/>
        <v>8636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80</v>
      </c>
      <c r="E22" s="188"/>
      <c r="F22" s="188"/>
      <c r="G22" s="73">
        <f t="shared" si="2"/>
        <v>80</v>
      </c>
      <c r="H22" s="64"/>
      <c r="I22" s="64"/>
      <c r="J22" s="73">
        <f t="shared" si="3"/>
        <v>80</v>
      </c>
      <c r="K22" s="64">
        <v>5</v>
      </c>
      <c r="L22" s="64">
        <v>3</v>
      </c>
      <c r="M22" s="64"/>
      <c r="N22" s="73">
        <f t="shared" si="4"/>
        <v>8</v>
      </c>
      <c r="O22" s="64"/>
      <c r="P22" s="64"/>
      <c r="Q22" s="73">
        <f t="shared" si="5"/>
        <v>8</v>
      </c>
      <c r="R22" s="73">
        <f t="shared" si="6"/>
        <v>72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80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80</v>
      </c>
      <c r="H25" s="65">
        <f t="shared" si="7"/>
        <v>0</v>
      </c>
      <c r="I25" s="65">
        <f t="shared" si="7"/>
        <v>0</v>
      </c>
      <c r="J25" s="66">
        <f t="shared" si="3"/>
        <v>80</v>
      </c>
      <c r="K25" s="65">
        <f t="shared" si="7"/>
        <v>5</v>
      </c>
      <c r="L25" s="65">
        <f t="shared" si="7"/>
        <v>3</v>
      </c>
      <c r="M25" s="65">
        <f t="shared" si="7"/>
        <v>0</v>
      </c>
      <c r="N25" s="66">
        <f t="shared" si="4"/>
        <v>8</v>
      </c>
      <c r="O25" s="65">
        <f t="shared" si="7"/>
        <v>0</v>
      </c>
      <c r="P25" s="65">
        <f t="shared" si="7"/>
        <v>0</v>
      </c>
      <c r="Q25" s="66">
        <f t="shared" si="5"/>
        <v>8</v>
      </c>
      <c r="R25" s="66">
        <f t="shared" si="6"/>
        <v>72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15861</v>
      </c>
      <c r="E40" s="435">
        <f>E17+E18+E19+E25+E38+E39</f>
        <v>384</v>
      </c>
      <c r="F40" s="435">
        <f aca="true" t="shared" si="13" ref="F40:R40">F17+F18+F19+F25+F38+F39</f>
        <v>310</v>
      </c>
      <c r="G40" s="435">
        <f t="shared" si="13"/>
        <v>15935</v>
      </c>
      <c r="H40" s="435">
        <f t="shared" si="13"/>
        <v>0</v>
      </c>
      <c r="I40" s="435">
        <f t="shared" si="13"/>
        <v>0</v>
      </c>
      <c r="J40" s="435">
        <f t="shared" si="13"/>
        <v>15935</v>
      </c>
      <c r="K40" s="435">
        <f t="shared" si="13"/>
        <v>7393</v>
      </c>
      <c r="L40" s="435">
        <f t="shared" si="13"/>
        <v>125</v>
      </c>
      <c r="M40" s="435">
        <f t="shared" si="13"/>
        <v>291</v>
      </c>
      <c r="N40" s="435">
        <f t="shared" si="13"/>
        <v>7227</v>
      </c>
      <c r="O40" s="435">
        <f t="shared" si="13"/>
        <v>0</v>
      </c>
      <c r="P40" s="435">
        <f t="shared" si="13"/>
        <v>0</v>
      </c>
      <c r="Q40" s="435">
        <f t="shared" si="13"/>
        <v>7227</v>
      </c>
      <c r="R40" s="435">
        <f t="shared" si="13"/>
        <v>8708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862</v>
      </c>
      <c r="C44" s="576">
        <f>'справка №1-БАЛАНС'!D98</f>
        <v>40661</v>
      </c>
      <c r="D44" s="354"/>
      <c r="E44" s="354"/>
      <c r="F44" s="583" t="s">
        <v>861</v>
      </c>
      <c r="G44" s="350"/>
      <c r="H44" s="355"/>
      <c r="I44" s="355"/>
      <c r="J44" s="355"/>
      <c r="K44" s="611"/>
      <c r="L44" s="611"/>
      <c r="M44" s="611"/>
      <c r="N44" s="611"/>
      <c r="O44" s="612"/>
      <c r="P44" s="613"/>
      <c r="Q44" s="613"/>
      <c r="R44" s="61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D96" sqref="D9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01.01.2011-31.03.2011г.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3155</v>
      </c>
      <c r="D28" s="107">
        <v>3155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69</v>
      </c>
      <c r="D29" s="107">
        <v>69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210</v>
      </c>
      <c r="D31" s="107">
        <v>210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46</v>
      </c>
      <c r="D32" s="107">
        <v>46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9</v>
      </c>
      <c r="D38" s="104">
        <f>SUM(D39:D42)</f>
        <v>9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9</v>
      </c>
      <c r="D42" s="107">
        <v>9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3489</v>
      </c>
      <c r="D43" s="103">
        <f>D24+D28+D29+D31+D30+D32+D33+D38</f>
        <v>3489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3489</v>
      </c>
      <c r="D44" s="102">
        <f>D43+D21+D19+D9</f>
        <v>3489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/>
      <c r="D57" s="107"/>
      <c r="E57" s="118">
        <f t="shared" si="1"/>
        <v>0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1542</v>
      </c>
      <c r="D64" s="107"/>
      <c r="E64" s="118">
        <f t="shared" si="1"/>
        <v>1542</v>
      </c>
      <c r="F64" s="109"/>
    </row>
    <row r="65" spans="1:6" ht="12">
      <c r="A65" s="395" t="s">
        <v>706</v>
      </c>
      <c r="B65" s="396" t="s">
        <v>707</v>
      </c>
      <c r="C65" s="108">
        <v>1542</v>
      </c>
      <c r="D65" s="108"/>
      <c r="E65" s="118">
        <f t="shared" si="1"/>
        <v>1542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1542</v>
      </c>
      <c r="D66" s="102">
        <f>D52+D56+D61+D62+D63+D64</f>
        <v>0</v>
      </c>
      <c r="E66" s="118">
        <f t="shared" si="1"/>
        <v>1542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5</v>
      </c>
      <c r="D68" s="107"/>
      <c r="E68" s="118">
        <f t="shared" si="1"/>
        <v>5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361</v>
      </c>
      <c r="D71" s="104">
        <f>SUM(D72:D74)</f>
        <v>361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356</v>
      </c>
      <c r="D72" s="107">
        <v>356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5</v>
      </c>
      <c r="D73" s="107">
        <v>5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/>
      <c r="D84" s="107"/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5715</v>
      </c>
      <c r="D85" s="103">
        <f>SUM(D86:D90)+D94</f>
        <v>5715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5406</v>
      </c>
      <c r="D87" s="107">
        <v>5406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50</v>
      </c>
      <c r="D88" s="107">
        <v>50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83</v>
      </c>
      <c r="D89" s="107">
        <v>83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145</v>
      </c>
      <c r="D90" s="102">
        <f>SUM(D91:D93)</f>
        <v>145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130</v>
      </c>
      <c r="D91" s="107">
        <v>130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</v>
      </c>
      <c r="D92" s="107">
        <v>1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14</v>
      </c>
      <c r="D93" s="107">
        <v>14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31</v>
      </c>
      <c r="D94" s="107">
        <v>31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758</v>
      </c>
      <c r="D95" s="107">
        <v>758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6834</v>
      </c>
      <c r="D96" s="103">
        <f>D85+D80+D75+D71+D95</f>
        <v>6834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8381</v>
      </c>
      <c r="D97" s="103">
        <f>D96+D68+D66</f>
        <v>6834</v>
      </c>
      <c r="E97" s="103">
        <f>E96+E68+E66</f>
        <v>1547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40661</v>
      </c>
      <c r="B110" s="385"/>
      <c r="C110" s="384"/>
      <c r="D110" s="384"/>
      <c r="E110" s="384"/>
      <c r="F110" s="386"/>
    </row>
    <row r="111" spans="1:6" ht="12.75">
      <c r="A111" s="583" t="s">
        <v>861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01.01.2011-31.03.2011г.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40661</v>
      </c>
      <c r="B31" s="387"/>
      <c r="C31" s="583" t="s">
        <v>861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">
      <selection activeCell="A153" sqref="A15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01.01.2011-31.03.2011г.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861</v>
      </c>
      <c r="D151" s="641"/>
      <c r="E151" s="641"/>
      <c r="F151" s="641"/>
    </row>
    <row r="152" spans="1:6" ht="12.75">
      <c r="A152" s="577">
        <f>'справка №1-БАЛАНС'!D98</f>
        <v>40661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2011-04-28T10:35:08Z</cp:lastPrinted>
  <dcterms:created xsi:type="dcterms:W3CDTF">2000-06-29T12:02:40Z</dcterms:created>
  <dcterms:modified xsi:type="dcterms:W3CDTF">2011-04-28T10:35:14Z</dcterms:modified>
  <cp:category/>
  <cp:version/>
  <cp:contentType/>
  <cp:contentStatus/>
</cp:coreProperties>
</file>