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1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<sst xmlns="http://schemas.openxmlformats.org/spreadsheetml/2006/main" count="1068" uniqueCount="893">
  <si>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</si>
  <si>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</si>
  <si>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</si>
  <si>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</si>
  <si>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</si>
  <si>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</si>
  <si>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</si>
  <si>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</si>
  <si>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</si>
  <si>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</si>
  <si>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</si>
  <si>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</si>
  <si>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</si>
  <si>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</si>
  <si>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</si>
  <si>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</si>
  <si>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</si>
  <si>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</si>
  <si>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</si>
  <si>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</si>
  <si>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</si>
  <si>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</si>
  <si>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</si>
  <si>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</si>
  <si>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</si>
  <si>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</si>
  <si>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</si>
  <si>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</si>
  <si>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</si>
  <si>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</si>
  <si>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</si>
  <si>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</si>
  <si>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</si>
  <si>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</si>
  <si>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</si>
  <si>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</si>
  <si>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</si>
  <si>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</si>
  <si>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</si>
  <si>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</si>
  <si>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</si>
  <si>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</si>
  <si>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</si>
  <si>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</si>
  <si>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</si>
  <si>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</si>
  <si>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</si>
  <si>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</si>
  <si>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</si>
  <si>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</si>
  <si>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</si>
  <si>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</si>
  <si>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</si>
  <si>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</si>
  <si>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</si>
  <si>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</si>
  <si>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</si>
  <si>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</si>
  <si>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</si>
  <si>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</si>
  <si>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</si>
  <si>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</si>
  <si>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</si>
  <si>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</si>
  <si>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</si>
  <si>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</si>
  <si>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</si>
  <si>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</si>
  <si>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</si>
  <si>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</si>
  <si>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</si>
  <si>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</si>
  <si>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</si>
  <si>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</si>
  <si>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</si>
  <si>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</si>
  <si>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</si>
  <si>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</si>
  <si>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</si>
  <si>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</si>
  <si>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</si>
  <si>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</si>
  <si>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</si>
  <si>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</si>
  <si>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</si>
  <si>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</si>
  <si>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</si>
  <si>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</si>
  <si>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</si>
  <si>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</si>
  <si>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</si>
  <si>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</si>
  <si>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</si>
  <si>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</si>
  <si>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</si>
  <si>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</si>
  <si>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</si>
  <si>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</si>
  <si>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</si>
  <si>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</si>
  <si>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</si>
  <si>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</si>
  <si>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</si>
  <si>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</si>
  <si>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</si>
  <si>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</si>
  <si>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</si>
  <si>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</si>
  <si>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</si>
  <si>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</si>
  <si>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</si>
  <si>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</si>
  <si>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</si>
  <si>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</si>
  <si>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</si>
  <si>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</si>
  <si>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</si>
  <si>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</si>
  <si>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</si>
  <si>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</si>
  <si>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</si>
  <si>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</si>
  <si>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</si>
  <si>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</si>
  <si>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</si>
  <si>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</si>
  <si>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</si>
  <si>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</si>
  <si>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</si>
  <si>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</si>
  <si>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</si>
  <si>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</si>
  <si>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</si>
  <si>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</si>
  <si>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</si>
  <si>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</si>
  <si>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</si>
  <si>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</si>
  <si>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</si>
  <si>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</si>
  <si>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</si>
  <si>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</si>
  <si>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</si>
  <si>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</si>
  <si>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</si>
  <si>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</si>
  <si>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</si>
  <si>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</si>
  <si>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</si>
  <si>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</si>
  <si>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</si>
  <si>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</si>
  <si>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</si>
  <si>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</si>
  <si>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</si>
  <si>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</si>
  <si>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</si>
  <si>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</si>
  <si>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</si>
  <si>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</si>
  <si>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</si>
  <si>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</si>
  <si>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</si>
  <si>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</si>
  <si>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</si>
  <si>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</si>
  <si>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</si>
  <si>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</si>
  <si>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</si>
  <si>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</si>
  <si>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</si>
  <si>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</si>
  <si>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</si>
  <si>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</si>
  <si>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</si>
  <si>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</si>
  <si>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</si>
  <si>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</si>
  <si>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</si>
  <si>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</si>
  <si>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</si>
  <si>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</si>
  <si>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</si>
  <si>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</si>
  <si>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</si>
  <si>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</si>
  <si>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</si>
  <si>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</si>
  <si>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</si>
  <si>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</si>
  <si>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</si>
  <si>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</si>
  <si>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</si>
  <si>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</si>
  <si>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</si>
  <si>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</si>
  <si>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</si>
  <si>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</si>
  <si>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</si>
  <si>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</si>
  <si>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</si>
  <si>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</si>
  <si>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</si>
  <si>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</si>
  <si>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</si>
  <si>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</si>
  <si>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</si>
  <si>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</si>
  <si>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</si>
  <si>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</si>
  <si>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</si>
  <si>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</si>
  <si>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</si>
  <si>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</si>
  <si>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</si>
  <si>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</si>
  <si>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</si>
  <si>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</si>
  <si>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</si>
  <si>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</si>
  <si>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</si>
  <si>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</si>
  <si>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</si>
  <si>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</si>
  <si>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</si>
  <si>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</si>
  <si>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</si>
  <si>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</si>
  <si>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</si>
  <si>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</si>
  <si>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</si>
  <si>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</si>
  <si>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</si>
  <si>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</si>
  <si>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</si>
  <si>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</si>
  <si>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</si>
  <si>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</si>
  <si>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</si>
  <si>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</si>
  <si>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</si>
  <si>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</si>
  <si>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</si>
  <si>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</si>
  <si>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</si>
  <si>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</si>
  <si>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</si>
  <si>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</si>
  <si>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</si>
  <si>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</si>
  <si>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</si>
  <si>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</si>
  <si>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</si>
  <si>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</si>
  <si>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</si>
  <si>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</si>
  <si>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</si>
  <si>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</si>
  <si>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</si>
  <si>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</si>
  <si>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</si>
  <si>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</si>
  <si>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</si>
  <si>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</si>
  <si>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</si>
  <si>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</si>
  <si>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</si>
  <si>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</si>
  <si>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</si>
  <si>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</si>
  <si>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</si>
  <si>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</si>
  <si>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</si>
  <si>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</si>
  <si>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</si>
  <si>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</si>
  <si>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</si>
  <si>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</si>
  <si>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</si>
  <si>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</si>
  <si>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</si>
  <si>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</si>
  <si>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</si>
  <si>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</si>
  <si>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</si>
  <si>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</si>
  <si>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</si>
  <si>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</si>
  <si>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</si>
  <si>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</si>
  <si>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</si>
  <si>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</si>
  <si>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</si>
  <si>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</si>
  <si>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</si>
  <si>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</si>
  <si>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</si>
  <si>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</si>
  <si>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</si>
  <si>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</si>
  <si>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</si>
  <si>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</si>
  <si>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</si>
  <si>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</si>
  <si>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</si>
  <si>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</si>
  <si>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</si>
  <si>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</si>
  <si>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</si>
  <si>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</si>
  <si>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</si>
  <si>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</si>
  <si>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</si>
  <si>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</si>
  <si>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</si>
  <si>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</si>
  <si>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</si>
  <si>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</si>
  <si>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</si>
  <si>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</si>
  <si>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</si>
  <si>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</si>
  <si>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</si>
  <si>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</si>
  <si>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</si>
  <si>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</si>
  <si>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</si>
  <si>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</si>
  <si>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</si>
  <si>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</si>
  <si>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</si>
  <si>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</si>
  <si>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</si>
  <si>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</si>
  <si>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</si>
  <si>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</si>
  <si>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</si>
  <si>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</si>
  <si>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</si>
  <si>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</si>
  <si>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</si>
  <si>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</si>
  <si>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</si>
  <si>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</si>
  <si>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</si>
  <si>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</si>
  <si>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</si>
  <si>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</si>
  <si>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</si>
  <si>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</si>
  <si>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</si>
  <si>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</si>
  <si>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</si>
  <si>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</si>
  <si>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</si>
  <si>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</si>
  <si>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</si>
  <si>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</si>
  <si>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</si>
  <si>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</si>
  <si>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</si>
  <si>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</si>
  <si>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</si>
  <si>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</si>
  <si>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</si>
  <si>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</si>
  <si>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</si>
  <si>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</si>
  <si>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</si>
  <si>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</si>
  <si>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</si>
  <si>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</si>
  <si>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</si>
  <si>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</si>
  <si>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</si>
  <si>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</si>
  <si>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</si>
  <si>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</si>
  <si>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</si>
  <si>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</si>
  <si>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</si>
  <si>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</si>
  <si>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</si>
  <si>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</si>
  <si>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</si>
  <si>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</si>
  <si>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</si>
  <si>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</si>
  <si>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</si>
  <si>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</si>
  <si>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</si>
  <si>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</si>
  <si>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</si>
  <si>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</si>
  <si>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</si>
  <si>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</si>
  <si>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</si>
  <si>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</si>
  <si>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</si>
  <si>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</si>
  <si>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</si>
  <si>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</si>
  <si>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</si>
  <si>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</si>
  <si>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</si>
  <si>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</si>
  <si>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</si>
  <si>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</si>
  <si>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</si>
  <si>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</si>
  <si>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</si>
  <si>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</si>
  <si>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</si>
  <si>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</si>
  <si>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</si>
  <si>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</si>
  <si>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</si>
  <si>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</si>
  <si>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</si>
  <si>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</si>
  <si>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</si>
  <si>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</si>
  <si>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</si>
  <si>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</si>
  <si>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</si>
  <si>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</si>
  <si>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</si>
  <si>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</si>
  <si>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</si>
  <si>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</si>
  <si>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</si>
  <si>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</si>
  <si>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</si>
  <si>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</si>
  <si>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</si>
  <si>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</si>
  <si>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</si>
  <si>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</si>
  <si>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</si>
  <si>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</si>
  <si>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</si>
  <si>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</si>
  <si>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</si>
  <si>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</si>
  <si>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</si>
  <si>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</si>
  <si>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</si>
  <si>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</si>
  <si>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</si>
  <si>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</si>
  <si>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</si>
  <si>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</si>
  <si>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</si>
  <si>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</si>
  <si>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</si>
  <si>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</si>
  <si>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</si>
  <si>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</si>
  <si>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</si>
  <si>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</si>
  <si>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</si>
  <si>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</si>
  <si>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</si>
  <si>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</si>
  <si>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</si>
  <si>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</si>
  <si>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</si>
  <si>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</si>
  <si>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</si>
  <si>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</si>
  <si>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</si>
  <si>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</si>
  <si>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</si>
  <si>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</si>
  <si>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</si>
  <si>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</si>
  <si>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</si>
  <si>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</si>
  <si>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</si>
  <si>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</si>
  <si>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</si>
  <si>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</si>
  <si>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</si>
  <si>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</si>
  <si>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</si>
  <si>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</si>
  <si>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</si>
  <si>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</si>
  <si>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</si>
  <si>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</si>
  <si>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</si>
  <si>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</si>
  <si>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</si>
  <si>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</si>
  <si>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</si>
  <si>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</si>
  <si>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</si>
  <si>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</si>
  <si>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</si>
  <si>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</si>
  <si>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</si>
  <si>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</si>
  <si>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</si>
  <si>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</si>
  <si>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</si>
  <si>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</si>
  <si>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</si>
  <si>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</si>
  <si>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</si>
  <si>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</si>
  <si>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</si>
  <si>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</si>
  <si>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</si>
  <si>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</si>
  <si>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</si>
  <si>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</si>
  <si>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</si>
  <si>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</si>
  <si>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</si>
  <si>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</si>
  <si>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</si>
  <si>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</si>
  <si>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</si>
  <si>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</si>
  <si>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</si>
  <si>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</si>
  <si>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</si>
  <si>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</si>
  <si>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</si>
  <si>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</si>
  <si>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</si>
  <si>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</si>
  <si>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</si>
  <si>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</si>
  <si>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</si>
  <si>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</si>
  <si>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</si>
  <si>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</si>
  <si>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</si>
  <si>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</si>
  <si>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</si>
  <si>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</si>
  <si>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</si>
  <si>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</si>
  <si>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</si>
  <si>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</si>
  <si>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</si>
  <si>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</si>
  <si>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</si>
  <si>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</si>
  <si>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</si>
  <si>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</si>
  <si>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</si>
  <si>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</si>
  <si>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</si>
  <si>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</si>
  <si>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</si>
  <si>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</si>
  <si>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</si>
  <si>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</si>
  <si>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</si>
  <si>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</si>
  <si>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</si>
  <si>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</si>
  <si>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</si>
  <si>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</si>
  <si>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</si>
  <si>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</si>
  <si>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</si>
  <si>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</si>
  <si>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</si>
  <si>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</si>
  <si>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</si>
  <si>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</si>
  <si>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</si>
  <si>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</si>
  <si>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</si>
  <si>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</si>
  <si>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</si>
  <si>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</si>
  <si>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</si>
  <si>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</si>
  <si>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</si>
  <si>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</si>
  <si>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</si>
  <si>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</si>
  <si>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</si>
  <si>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</si>
  <si>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</si>
  <si>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</si>
  <si>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</si>
  <si>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</si>
  <si>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</si>
  <si>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</si>
  <si>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</si>
  <si>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</si>
  <si>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</si>
  <si>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</si>
  <si>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</si>
  <si>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</si>
  <si>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</si>
  <si>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</si>
  <si>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</si>
  <si>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</si>
  <si>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</si>
  <si>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</si>
  <si>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</si>
  <si>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</si>
  <si>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</si>
  <si>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</si>
  <si>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</si>
  <si>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</si>
  <si>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</si>
  <si>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</si>
  <si>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</si>
  <si>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</si>
  <si>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</si>
  <si>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</si>
  <si>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</si>
  <si>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</si>
  <si>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</si>
  <si>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</si>
  <si>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</si>
  <si>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</si>
  <si>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</si>
  <si>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</si>
  <si>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</si>
  <si>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</si>
  <si>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</si>
  <si>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</si>
  <si>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</si>
  <si>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</si>
  <si>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</si>
  <si>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</si>
  <si>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</si>
  <si>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</si>
  <si>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</si>
  <si>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</si>
  <si>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</si>
  <si>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</si>
  <si>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</si>
  <si>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</si>
  <si>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</si>
  <si>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</si>
  <si>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</si>
  <si>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</si>
  <si>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</si>
  <si>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</si>
  <si>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</si>
  <si>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</si>
  <si>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</si>
  <si>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</si>
  <si>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</si>
  <si>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</si>
  <si>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</si>
  <si>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</si>
  <si>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</si>
  <si>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</si>
  <si>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</si>
  <si>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</si>
  <si>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</si>
  <si>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</si>
  <si>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</si>
  <si>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</si>
  <si>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</si>
  <si>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</si>
  <si>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</si>
  <si>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</si>
  <si>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</si>
  <si>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</si>
  <si>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</si>
  <si>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</si>
  <si>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</si>
  <si>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</si>
  <si>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</si>
  <si>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</si>
  <si>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</si>
  <si>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</si>
  <si>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</si>
  <si>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</si>
  <si>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</si>
  <si>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</si>
  <si>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</si>
  <si>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</si>
  <si>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</si>
  <si>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</si>
  <si>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</si>
  <si>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</si>
  <si>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</si>
  <si>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</si>
  <si>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</si>
  <si>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</si>
  <si>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</si>
  <si>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</si>
  <si>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</si>
  <si>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</si>
  <si>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</si>
  <si>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</si>
  <si>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</si>
  <si>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</si>
  <si>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</si>
  <si>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</si>
  <si>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</si>
  <si>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</si>
  <si>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</si>
  <si>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</si>
  <si>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</si>
  <si>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</si>
  <si>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</si>
  <si>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</si>
  <si>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</si>
  <si>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</si>
  <si>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</si>
  <si>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</si>
  <si>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</si>
  <si>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</si>
  <si>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</si>
  <si>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</si>
  <si>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</si>
  <si>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</si>
  <si>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</si>
  <si>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</si>
  <si>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</si>
  <si>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</si>
  <si>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</si>
  <si>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</si>
  <si>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</si>
  <si>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</si>
  <si>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</si>
  <si>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</si>
  <si>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</si>
  <si>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</si>
  <si>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</si>
  <si>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</si>
  <si>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</si>
  <si>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</si>
  <si>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</si>
  <si>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</si>
  <si>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</si>
  <si>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</si>
  <si>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</si>
  <si>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</si>
  <si>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</si>
  <si>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</si>
  <si>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</si>
  <si>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</si>
  <si>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</si>
  <si>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</si>
  <si>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</si>
  <si>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</si>
  <si>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</si>
  <si>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</si>
  <si>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</si>
  <si>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</si>
  <si>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</si>
  <si>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</si>
  <si>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</si>
  <si>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</si>
  <si>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</si>
  <si>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</si>
  <si>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</si>
  <si>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</si>
  <si>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</si>
  <si>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</si>
  <si>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</si>
  <si>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</si>
  <si>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</si>
  <si>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</si>
  <si>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</si>
  <si>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</si>
  <si>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</si>
  <si>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</si>
  <si>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</si>
  <si>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</si>
  <si>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</si>
  <si>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</si>
  <si>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</si>
  <si>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</si>
  <si>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</si>
  <si>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</si>
  <si>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</si>
  <si>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</si>
  <si>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</si>
  <si>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</si>
  <si>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</si>
  <si>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</si>
  <si>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</si>
  <si>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</si>
  <si>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</si>
  <si>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</si>
  <si>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</si>
  <si>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</si>
  <si>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</si>
  <si>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</si>
  <si>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</si>
  <si>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</si>
  <si>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</si>
  <si>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</si>
  <si>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</si>
  <si>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</si>
  <si>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</si>
  <si>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</si>
  <si>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</si>
  <si>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</si>
  <si>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</si>
  <si>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</si>
  <si>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</si>
  <si>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</si>
  <si>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</si>
  <si>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</si>
  <si>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</si>
  <si>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</si>
  <si>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</si>
  <si>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</si>
  <si>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</si>
  <si>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</si>
  <si>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</si>
  <si>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</si>
  <si>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</si>
  <si>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</si>
  <si>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</si>
  <si>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</si>
  <si>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</si>
  <si>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</si>
  <si>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</si>
  <si>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</si>
  <si>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</si>
  <si>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</si>
  <si>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</si>
  <si>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</si>
  <si>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</si>
  <si>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</si>
  <si>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</si>
  <si>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</si>
  <si>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</si>
  <si>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</si>
  <si>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</si>
  <si>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</si>
  <si>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</si>
  <si>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</si>
  <si>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</si>
  <si>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</si>
  <si>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</si>
  <si>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</si>
  <si>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</si>
  <si>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</si>
  <si>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</si>
  <si>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</si>
  <si>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</si>
  <si>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</si>
  <si>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</si>
  <si>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</si>
  <si>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</si>
  <si>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</si>
  <si>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</si>
  <si>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Съставител:Н. Апостолова</t>
  </si>
  <si>
    <t>Ръководител:М. Близнаков</t>
  </si>
  <si>
    <t xml:space="preserve">Н. Апостолова </t>
  </si>
  <si>
    <t>`М. Близнаков</t>
  </si>
  <si>
    <t xml:space="preserve">Съставител: Н. Апостолова </t>
  </si>
  <si>
    <t xml:space="preserve"> Ръководител: М. Близнаков</t>
  </si>
  <si>
    <t xml:space="preserve">                                    Съставител: Н. Апостолова</t>
  </si>
  <si>
    <t>Съставител: Н. Апостолова</t>
  </si>
  <si>
    <t>Ръководител: М. Близнаков</t>
  </si>
  <si>
    <t>М. Близнаков</t>
  </si>
  <si>
    <t>Съставител: Н. Апостолова .</t>
  </si>
  <si>
    <t>ХОЛДИНГ " ВАРНА" АД</t>
  </si>
  <si>
    <t>Ивелина Шабан</t>
  </si>
  <si>
    <t>Ръководител: Ивелина Шабан</t>
  </si>
  <si>
    <t xml:space="preserve">Ръководител:Ивелина Шабан </t>
  </si>
  <si>
    <t>1. Eлектротерм АД</t>
  </si>
  <si>
    <t>2. Камчия АД.</t>
  </si>
  <si>
    <t>3.Св. Св. Константин и Елена Холдинг АД</t>
  </si>
  <si>
    <t>4.ТПО ЕООД</t>
  </si>
  <si>
    <t>5 Равда Тур ЕООД</t>
  </si>
  <si>
    <t>6Голф Плюс ЕООД</t>
  </si>
  <si>
    <t>7Реал финанс Асет Мениджмънт АД</t>
  </si>
  <si>
    <t>1. Елпром Термо 97</t>
  </si>
  <si>
    <t>2. Юг Турист ЕООД</t>
  </si>
  <si>
    <t>3.Мелани Текс ООД</t>
  </si>
  <si>
    <t>1. Болкан енд Сий Пропъртис АДСИЦ</t>
  </si>
  <si>
    <t xml:space="preserve"> Ръководител: И. Шабан</t>
  </si>
  <si>
    <t>Ръководител:И.Шабан</t>
  </si>
  <si>
    <t>Ръководител: И.Шабан</t>
  </si>
  <si>
    <t>И.Шабан</t>
  </si>
  <si>
    <t>Ръководител: И. Шабан</t>
  </si>
  <si>
    <t>неконсолидиран</t>
  </si>
  <si>
    <t xml:space="preserve">01.01.2009Г.-30.06.2009Г. </t>
  </si>
  <si>
    <t>Дата на съставяне: 28-07-2009.</t>
  </si>
  <si>
    <t>Дата на съставяне:            28-07-2009</t>
  </si>
  <si>
    <t xml:space="preserve">Дата  на съставяне:28-07-2009                               </t>
  </si>
  <si>
    <t>Дата на съставяне:28-07-2009</t>
  </si>
  <si>
    <t>Дата на съставяне: 28-07-2009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</si>
</sst>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0.000"/>
  </numFmts>
  <fonts count="6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4" fontId="19" fillId="0" borderId="0" xfId="66" applyNumberFormat="1" applyFont="1" applyBorder="1" applyAlignment="1" applyProtection="1">
      <alignment vertical="center" wrapText="1"/>
      <protection locked="0"/>
    </xf>
    <xf numFmtId="3" fontId="11" fillId="0" borderId="0" xfId="66" applyNumberFormat="1" applyFont="1" applyBorder="1" applyAlignment="1" applyProtection="1">
      <alignment wrapText="1"/>
      <protection locked="0"/>
    </xf>
    <xf numFmtId="3" fontId="12" fillId="0" borderId="0" xfId="0" applyNumberFormat="1" applyFont="1" applyBorder="1" applyAlignment="1" applyProtection="1">
      <alignment horizontal="left" vertical="top"/>
      <protection locked="0"/>
    </xf>
    <xf numFmtId="1" fontId="13" fillId="0" borderId="0" xfId="67" applyNumberFormat="1" applyFont="1" applyBorder="1" applyProtection="1">
      <alignment/>
      <protection locked="0"/>
    </xf>
    <xf numFmtId="14" fontId="5" fillId="0" borderId="0" xfId="64" applyNumberFormat="1" applyFont="1" applyAlignment="1" applyProtection="1">
      <alignment vertical="top" wrapText="1"/>
      <protection locked="0"/>
    </xf>
    <xf numFmtId="3" fontId="11" fillId="0" borderId="0" xfId="65" applyNumberFormat="1" applyFont="1" applyFill="1" applyAlignment="1" applyProtection="1">
      <alignment wrapText="1"/>
      <protection locked="0"/>
    </xf>
    <xf numFmtId="1" fontId="13" fillId="0" borderId="0" xfId="63" applyNumberFormat="1" applyFont="1" applyProtection="1">
      <alignment/>
      <protection locked="0"/>
    </xf>
    <xf numFmtId="1" fontId="5" fillId="0" borderId="0" xfId="61" applyNumberFormat="1" applyFont="1" applyBorder="1" applyAlignment="1">
      <alignment horizontal="left" vertical="center" wrapText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1" fontId="8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3" fontId="63" fillId="0" borderId="0" xfId="64" applyNumberFormat="1" applyFont="1" applyFill="1" applyAlignment="1" applyProtection="1">
      <alignment horizontal="right"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B103" sqref="B10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866</v>
      </c>
      <c r="F3" s="273" t="s">
        <v>2</v>
      </c>
      <c r="G3" s="226"/>
      <c r="H3" s="593">
        <v>103249584</v>
      </c>
    </row>
    <row r="4" spans="1:8" ht="28.5">
      <c r="A4" s="204" t="s">
        <v>3</v>
      </c>
      <c r="B4" s="581"/>
      <c r="C4" s="581"/>
      <c r="D4" s="582"/>
      <c r="E4" s="574" t="s">
        <v>886</v>
      </c>
      <c r="F4" s="224" t="s">
        <v>4</v>
      </c>
      <c r="G4" s="225"/>
      <c r="H4" s="593">
        <v>17</v>
      </c>
    </row>
    <row r="5" spans="1:8" ht="15">
      <c r="A5" s="204" t="s">
        <v>5</v>
      </c>
      <c r="B5" s="268"/>
      <c r="C5" s="268"/>
      <c r="D5" s="268"/>
      <c r="E5" s="594" t="s">
        <v>887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3" t="s">
        <v>16</v>
      </c>
      <c r="B9" s="285"/>
      <c r="C9" s="286"/>
      <c r="D9" s="287"/>
      <c r="E9" s="551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3337</v>
      </c>
      <c r="D11" s="205">
        <v>3337</v>
      </c>
      <c r="E11" s="293" t="s">
        <v>22</v>
      </c>
      <c r="F11" s="298" t="s">
        <v>23</v>
      </c>
      <c r="G11" s="206">
        <v>5236</v>
      </c>
      <c r="H11" s="206">
        <v>5236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>
        <v>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>
        <v>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24</v>
      </c>
      <c r="D16" s="205">
        <v>26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12454</v>
      </c>
      <c r="D17" s="205">
        <v>0</v>
      </c>
      <c r="E17" s="299" t="s">
        <v>46</v>
      </c>
      <c r="F17" s="301" t="s">
        <v>47</v>
      </c>
      <c r="G17" s="208">
        <f>G11+G14+G15+G16</f>
        <v>5236</v>
      </c>
      <c r="H17" s="208">
        <f>H11+H14+H15+H16</f>
        <v>5236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0</v>
      </c>
      <c r="D18" s="205">
        <v>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15815</v>
      </c>
      <c r="D19" s="209">
        <f>SUM(D11:D18)</f>
        <v>3366</v>
      </c>
      <c r="E19" s="293" t="s">
        <v>53</v>
      </c>
      <c r="F19" s="298" t="s">
        <v>54</v>
      </c>
      <c r="G19" s="206">
        <v>113243</v>
      </c>
      <c r="H19" s="206">
        <v>113243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0</v>
      </c>
      <c r="D20" s="205">
        <v>0</v>
      </c>
      <c r="E20" s="293" t="s">
        <v>57</v>
      </c>
      <c r="F20" s="298" t="s">
        <v>58</v>
      </c>
      <c r="G20" s="212">
        <v>-2857</v>
      </c>
      <c r="H20" s="212">
        <v>-2857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712</v>
      </c>
      <c r="H21" s="210">
        <f>SUM(H22:H24)</f>
        <v>712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210</v>
      </c>
      <c r="H22" s="206">
        <v>210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0</v>
      </c>
      <c r="D24" s="205">
        <v>0</v>
      </c>
      <c r="E24" s="293" t="s">
        <v>72</v>
      </c>
      <c r="F24" s="298" t="s">
        <v>73</v>
      </c>
      <c r="G24" s="206">
        <v>502</v>
      </c>
      <c r="H24" s="206">
        <v>502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111098</v>
      </c>
      <c r="H25" s="208">
        <f>H19+H20+H21</f>
        <v>111098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17845</v>
      </c>
      <c r="H27" s="208">
        <f>SUM(H28:H30)</f>
        <v>16257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17845</v>
      </c>
      <c r="H28" s="206">
        <v>16257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724</v>
      </c>
      <c r="H31" s="206">
        <v>1588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18569</v>
      </c>
      <c r="H33" s="208">
        <f>H27+H31+H32</f>
        <v>17845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38033</v>
      </c>
      <c r="D34" s="209">
        <f>SUM(D35:D38)</f>
        <v>2610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33538</v>
      </c>
      <c r="D35" s="205">
        <v>969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134903</v>
      </c>
      <c r="H36" s="208">
        <f>H25+H17+H33</f>
        <v>134179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4475</v>
      </c>
      <c r="D37" s="205">
        <v>91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20</v>
      </c>
      <c r="D38" s="205">
        <v>1550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2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2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38033</v>
      </c>
      <c r="D45" s="209">
        <f>D34+D39+D44</f>
        <v>2610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>
        <v>15586</v>
      </c>
      <c r="H47" s="206">
        <v>15577</v>
      </c>
      <c r="M47" s="211"/>
    </row>
    <row r="48" spans="1:8" ht="15">
      <c r="A48" s="291" t="s">
        <v>147</v>
      </c>
      <c r="B48" s="300" t="s">
        <v>148</v>
      </c>
      <c r="C48" s="205">
        <v>0</v>
      </c>
      <c r="D48" s="205">
        <v>0</v>
      </c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15586</v>
      </c>
      <c r="H49" s="208">
        <f>SUM(H43:H48)</f>
        <v>15577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>
        <v>0</v>
      </c>
      <c r="D53" s="205">
        <v>0</v>
      </c>
      <c r="E53" s="293" t="s">
        <v>164</v>
      </c>
      <c r="F53" s="301" t="s">
        <v>165</v>
      </c>
      <c r="G53" s="206">
        <v>921</v>
      </c>
      <c r="H53" s="206">
        <v>921</v>
      </c>
    </row>
    <row r="54" spans="1:8" ht="15">
      <c r="A54" s="291" t="s">
        <v>166</v>
      </c>
      <c r="B54" s="305" t="s">
        <v>167</v>
      </c>
      <c r="C54" s="205">
        <v>10</v>
      </c>
      <c r="D54" s="205">
        <v>10</v>
      </c>
      <c r="E54" s="293" t="s">
        <v>168</v>
      </c>
      <c r="F54" s="301" t="s">
        <v>169</v>
      </c>
      <c r="G54" s="206">
        <v>19167</v>
      </c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53858</v>
      </c>
      <c r="D55" s="209">
        <f>D19+D20+D21+D27+D32+D45+D51+D53+D54</f>
        <v>5986</v>
      </c>
      <c r="E55" s="293" t="s">
        <v>172</v>
      </c>
      <c r="F55" s="317" t="s">
        <v>173</v>
      </c>
      <c r="G55" s="208">
        <f>G49+G51+G52+G53+G54</f>
        <v>35674</v>
      </c>
      <c r="H55" s="208">
        <f>H49+H51+H52+H53+H54</f>
        <v>16498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4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7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10312</v>
      </c>
      <c r="H59" s="206">
        <v>9791</v>
      </c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3893</v>
      </c>
      <c r="H60" s="206">
        <v>3893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2683</v>
      </c>
      <c r="H61" s="208">
        <f>SUM(H62:H68)</f>
        <v>2118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2124</v>
      </c>
      <c r="H62" s="206">
        <v>878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>
        <v>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381</v>
      </c>
      <c r="H64" s="206">
        <v>1071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0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168</v>
      </c>
      <c r="H66" s="206">
        <v>169</v>
      </c>
    </row>
    <row r="67" spans="1:8" ht="15">
      <c r="A67" s="291" t="s">
        <v>207</v>
      </c>
      <c r="B67" s="297" t="s">
        <v>208</v>
      </c>
      <c r="C67" s="205">
        <v>42686</v>
      </c>
      <c r="D67" s="205">
        <v>80274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1186</v>
      </c>
      <c r="D68" s="205">
        <v>0</v>
      </c>
      <c r="E68" s="293" t="s">
        <v>213</v>
      </c>
      <c r="F68" s="298" t="s">
        <v>214</v>
      </c>
      <c r="G68" s="206">
        <v>10</v>
      </c>
      <c r="H68" s="206">
        <v>0</v>
      </c>
    </row>
    <row r="69" spans="1:8" ht="15">
      <c r="A69" s="291" t="s">
        <v>215</v>
      </c>
      <c r="B69" s="297" t="s">
        <v>216</v>
      </c>
      <c r="C69" s="205">
        <v>43709</v>
      </c>
      <c r="D69" s="205">
        <v>44531</v>
      </c>
      <c r="E69" s="307" t="s">
        <v>78</v>
      </c>
      <c r="F69" s="298" t="s">
        <v>217</v>
      </c>
      <c r="G69" s="206">
        <v>1178</v>
      </c>
      <c r="H69" s="206">
        <v>317</v>
      </c>
    </row>
    <row r="70" spans="1:8" ht="15">
      <c r="A70" s="291" t="s">
        <v>218</v>
      </c>
      <c r="B70" s="297" t="s">
        <v>219</v>
      </c>
      <c r="C70" s="205">
        <v>15857</v>
      </c>
      <c r="D70" s="205">
        <v>24943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18066</v>
      </c>
      <c r="H71" s="215">
        <f>H59+H60+H61+H69+H70</f>
        <v>16119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48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297</v>
      </c>
      <c r="D74" s="205">
        <v>216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103783</v>
      </c>
      <c r="D75" s="209">
        <f>SUM(D67:D74)</f>
        <v>149964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18066</v>
      </c>
      <c r="H79" s="216">
        <f>H71+H74+H75+H76</f>
        <v>16119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>
        <v>30351</v>
      </c>
      <c r="D82" s="205">
        <v>10717</v>
      </c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30351</v>
      </c>
      <c r="D84" s="209">
        <f>D83+D82+D78</f>
        <v>10717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0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0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>
        <v>0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>
        <v>651</v>
      </c>
      <c r="D90" s="205">
        <v>129</v>
      </c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651</v>
      </c>
      <c r="D91" s="209">
        <f>SUM(D87:D90)</f>
        <v>129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134785</v>
      </c>
      <c r="D93" s="209">
        <f>D64+D75+D84+D91+D92</f>
        <v>160810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5" t="s">
        <v>268</v>
      </c>
      <c r="B94" s="344" t="s">
        <v>269</v>
      </c>
      <c r="C94" s="218">
        <f>C93+C55</f>
        <v>188643</v>
      </c>
      <c r="D94" s="218">
        <f>D93+D55</f>
        <v>166796</v>
      </c>
      <c r="E94" s="556" t="s">
        <v>270</v>
      </c>
      <c r="F94" s="345" t="s">
        <v>271</v>
      </c>
      <c r="G94" s="219">
        <f>G36+G39+G55+G79</f>
        <v>188643</v>
      </c>
      <c r="H94" s="219">
        <f>H36+H39+H55+H79</f>
        <v>166796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596">
        <f>G94-C94</f>
        <v>0</v>
      </c>
      <c r="H96" s="597">
        <f>H94-D94</f>
        <v>0</v>
      </c>
      <c r="M96" s="211"/>
    </row>
    <row r="97" spans="1:13" ht="15">
      <c r="A97" s="538"/>
      <c r="B97" s="539"/>
      <c r="C97" s="204"/>
      <c r="D97" s="204"/>
      <c r="E97" s="540"/>
      <c r="F97" s="224"/>
      <c r="G97" s="596"/>
      <c r="H97" s="597"/>
      <c r="M97" s="211"/>
    </row>
    <row r="98" spans="1:13" ht="15">
      <c r="A98" s="78" t="s">
        <v>888</v>
      </c>
      <c r="B98" s="539"/>
      <c r="C98" s="608" t="s">
        <v>855</v>
      </c>
      <c r="D98" s="606"/>
      <c r="E98" s="606"/>
      <c r="F98" s="224"/>
      <c r="G98" s="225"/>
      <c r="H98" s="226"/>
      <c r="M98" s="211"/>
    </row>
    <row r="99" spans="1:8" ht="15">
      <c r="A99" s="602"/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 t="s">
        <v>856</v>
      </c>
      <c r="D100" s="607"/>
      <c r="E100" s="607"/>
    </row>
    <row r="102" spans="3:5" ht="15">
      <c r="C102" s="606" t="s">
        <v>868</v>
      </c>
      <c r="D102" s="607"/>
      <c r="E102" s="607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3">
    <mergeCell ref="C100:E100"/>
    <mergeCell ref="C98:E98"/>
    <mergeCell ref="C102:E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90" zoomScaleNormal="90" zoomScalePageLayoutView="0" workbookViewId="0" topLeftCell="A19">
      <selection activeCell="B47" sqref="B4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ХОЛДИНГ " ВАРНА" АД</v>
      </c>
      <c r="F2" s="611" t="s">
        <v>2</v>
      </c>
      <c r="G2" s="611"/>
      <c r="H2" s="353">
        <f>'справка №1-БАЛАНС'!H3</f>
        <v>103249584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7" t="s">
        <v>4</v>
      </c>
      <c r="G3" s="354"/>
      <c r="H3" s="353">
        <f>'справка №1-БАЛАНС'!H4</f>
        <v>17</v>
      </c>
    </row>
    <row r="4" spans="1:8" ht="17.25" customHeight="1">
      <c r="A4" s="6" t="s">
        <v>5</v>
      </c>
      <c r="B4" s="569"/>
      <c r="C4" s="569"/>
      <c r="D4" s="569"/>
      <c r="E4" s="533" t="str">
        <f>'справка №1-БАЛАНС'!E5</f>
        <v>01.01.2009Г.-30.06.2009Г. 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</v>
      </c>
      <c r="D9" s="79">
        <v>7</v>
      </c>
      <c r="E9" s="363" t="s">
        <v>283</v>
      </c>
      <c r="F9" s="365" t="s">
        <v>284</v>
      </c>
      <c r="G9" s="87"/>
      <c r="H9" s="87">
        <v>0</v>
      </c>
    </row>
    <row r="10" spans="1:8" ht="12">
      <c r="A10" s="363" t="s">
        <v>285</v>
      </c>
      <c r="B10" s="364" t="s">
        <v>286</v>
      </c>
      <c r="C10" s="79">
        <v>98</v>
      </c>
      <c r="D10" s="79">
        <v>41</v>
      </c>
      <c r="E10" s="363" t="s">
        <v>287</v>
      </c>
      <c r="F10" s="365" t="s">
        <v>288</v>
      </c>
      <c r="G10" s="87"/>
      <c r="H10" s="87">
        <v>0</v>
      </c>
    </row>
    <row r="11" spans="1:8" ht="12">
      <c r="A11" s="363" t="s">
        <v>289</v>
      </c>
      <c r="B11" s="364" t="s">
        <v>290</v>
      </c>
      <c r="C11" s="79">
        <v>6</v>
      </c>
      <c r="D11" s="79">
        <v>7</v>
      </c>
      <c r="E11" s="366" t="s">
        <v>291</v>
      </c>
      <c r="F11" s="365" t="s">
        <v>292</v>
      </c>
      <c r="G11" s="87">
        <v>6</v>
      </c>
      <c r="H11" s="87">
        <v>5</v>
      </c>
    </row>
    <row r="12" spans="1:8" ht="12">
      <c r="A12" s="363" t="s">
        <v>293</v>
      </c>
      <c r="B12" s="364" t="s">
        <v>294</v>
      </c>
      <c r="C12" s="79">
        <v>81</v>
      </c>
      <c r="D12" s="79">
        <v>77</v>
      </c>
      <c r="E12" s="366" t="s">
        <v>78</v>
      </c>
      <c r="F12" s="365" t="s">
        <v>295</v>
      </c>
      <c r="G12" s="87"/>
      <c r="H12" s="87">
        <v>0</v>
      </c>
    </row>
    <row r="13" spans="1:18" ht="12">
      <c r="A13" s="363" t="s">
        <v>296</v>
      </c>
      <c r="B13" s="364" t="s">
        <v>297</v>
      </c>
      <c r="C13" s="79">
        <v>7</v>
      </c>
      <c r="D13" s="79">
        <v>5</v>
      </c>
      <c r="E13" s="367" t="s">
        <v>51</v>
      </c>
      <c r="F13" s="368" t="s">
        <v>298</v>
      </c>
      <c r="G13" s="88">
        <f>SUM(G9:G12)</f>
        <v>6</v>
      </c>
      <c r="H13" s="88">
        <f>SUM(H9:H12)</f>
        <v>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36</v>
      </c>
      <c r="D16" s="80">
        <v>14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232</v>
      </c>
      <c r="D19" s="82">
        <f>SUM(D9:D15)+D16</f>
        <v>151</v>
      </c>
      <c r="E19" s="373" t="s">
        <v>315</v>
      </c>
      <c r="F19" s="369" t="s">
        <v>316</v>
      </c>
      <c r="G19" s="87">
        <v>1285</v>
      </c>
      <c r="H19" s="87">
        <v>336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>
        <v>0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1036</v>
      </c>
      <c r="H21" s="87">
        <v>0</v>
      </c>
    </row>
    <row r="22" spans="1:8" ht="24">
      <c r="A22" s="360" t="s">
        <v>322</v>
      </c>
      <c r="B22" s="375" t="s">
        <v>323</v>
      </c>
      <c r="C22" s="79">
        <v>1279</v>
      </c>
      <c r="D22" s="79">
        <v>539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28</v>
      </c>
      <c r="D23" s="79">
        <v>662</v>
      </c>
      <c r="E23" s="363" t="s">
        <v>328</v>
      </c>
      <c r="F23" s="369" t="s">
        <v>329</v>
      </c>
      <c r="G23" s="87">
        <v>18</v>
      </c>
      <c r="H23" s="87"/>
    </row>
    <row r="24" spans="1:18" ht="12">
      <c r="A24" s="363" t="s">
        <v>330</v>
      </c>
      <c r="B24" s="375" t="s">
        <v>331</v>
      </c>
      <c r="C24" s="79">
        <v>1</v>
      </c>
      <c r="D24" s="79"/>
      <c r="E24" s="367" t="s">
        <v>103</v>
      </c>
      <c r="F24" s="370" t="s">
        <v>332</v>
      </c>
      <c r="G24" s="88">
        <f>SUM(G19:G23)</f>
        <v>2339</v>
      </c>
      <c r="H24" s="88">
        <f>SUM(H19:H23)</f>
        <v>336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81</v>
      </c>
      <c r="D25" s="79">
        <v>11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1389</v>
      </c>
      <c r="D26" s="82">
        <f>SUM(D22:D25)</f>
        <v>1212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1621</v>
      </c>
      <c r="D28" s="83">
        <f>D26+D19</f>
        <v>1363</v>
      </c>
      <c r="E28" s="174" t="s">
        <v>337</v>
      </c>
      <c r="F28" s="370" t="s">
        <v>338</v>
      </c>
      <c r="G28" s="88">
        <f>G13+G15+G24</f>
        <v>2345</v>
      </c>
      <c r="H28" s="88">
        <f>H13+H15+H24</f>
        <v>341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724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1022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>
        <v>0</v>
      </c>
      <c r="D31" s="79"/>
      <c r="E31" s="361" t="s">
        <v>851</v>
      </c>
      <c r="F31" s="369" t="s">
        <v>344</v>
      </c>
      <c r="G31" s="87">
        <v>0</v>
      </c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1621</v>
      </c>
      <c r="D33" s="82">
        <f>D28-D31+D32</f>
        <v>1363</v>
      </c>
      <c r="E33" s="174" t="s">
        <v>351</v>
      </c>
      <c r="F33" s="370" t="s">
        <v>352</v>
      </c>
      <c r="G33" s="90">
        <f>G32-G31+G28</f>
        <v>2345</v>
      </c>
      <c r="H33" s="90">
        <f>H32-H31+H28</f>
        <v>341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724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1022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>
        <v>0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8">
        <f>+IF((G33-C33-C35)&gt;0,G33-C33-C35,0)</f>
        <v>724</v>
      </c>
      <c r="D39" s="568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1022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0</v>
      </c>
      <c r="D40" s="84">
        <v>0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724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1022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2345</v>
      </c>
      <c r="D42" s="86">
        <f>D33+D35+D39</f>
        <v>1363</v>
      </c>
      <c r="E42" s="177" t="s">
        <v>378</v>
      </c>
      <c r="F42" s="178" t="s">
        <v>379</v>
      </c>
      <c r="G42" s="90">
        <f>G39+G33</f>
        <v>2345</v>
      </c>
      <c r="H42" s="90">
        <f>H39+H33</f>
        <v>1363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600"/>
      <c r="C44" s="532" t="s">
        <v>381</v>
      </c>
      <c r="D44" s="609" t="s">
        <v>857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98">
        <v>40022</v>
      </c>
      <c r="C45" s="531"/>
      <c r="D45" s="531"/>
      <c r="E45" s="530"/>
      <c r="F45" s="599">
        <f>C41-'справка №1-БАЛАНС'!G31</f>
        <v>0</v>
      </c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858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3" t="s">
        <v>779</v>
      </c>
      <c r="D48" s="531" t="s">
        <v>867</v>
      </c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5">
      <selection activeCell="B68" sqref="B68"/>
    </sheetView>
  </sheetViews>
  <sheetFormatPr defaultColWidth="9.25390625" defaultRowHeight="12.75"/>
  <cols>
    <col min="1" max="1" width="58.2539062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ХОЛДИНГ " ВАРНА" АД</v>
      </c>
      <c r="C4" s="397" t="s">
        <v>2</v>
      </c>
      <c r="D4" s="353">
        <f>'справка №1-БАЛАНС'!H3</f>
        <v>103249584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17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01.01.2009Г.-30.06.2009Г. 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9</v>
      </c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-109</v>
      </c>
      <c r="D11" s="92">
        <v>-62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-97</v>
      </c>
      <c r="D13" s="92">
        <v>-85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-19</v>
      </c>
      <c r="D14" s="92">
        <v>-13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0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-140</v>
      </c>
      <c r="D19" s="92">
        <v>-4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-356</v>
      </c>
      <c r="D20" s="93">
        <f>SUM(D10:D19)</f>
        <v>-164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-12348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-12536</v>
      </c>
      <c r="D24" s="92">
        <v>-7636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17638</v>
      </c>
      <c r="D25" s="92">
        <v>3047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780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-19387</v>
      </c>
      <c r="D27" s="92">
        <v>-42700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6783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0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>
        <v>0</v>
      </c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>
        <v>7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-19070</v>
      </c>
      <c r="D32" s="93">
        <f>SUM(D22:D31)</f>
        <v>-47282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-708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71241</v>
      </c>
      <c r="D36" s="92">
        <v>7626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-50083</v>
      </c>
      <c r="D37" s="92">
        <v>-2934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0</v>
      </c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0</v>
      </c>
      <c r="D40" s="92">
        <v>-1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-500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19950</v>
      </c>
      <c r="D42" s="93">
        <f>SUM(D34:D41)</f>
        <v>4691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524</v>
      </c>
      <c r="D43" s="93">
        <f>D42+D32+D20</f>
        <v>-42755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129</v>
      </c>
      <c r="D44" s="184">
        <v>43061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v>651</v>
      </c>
      <c r="D45" s="93">
        <f>D44+D43</f>
        <v>306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603">
        <f>C45-'справка №1-БАЛАНС'!C91</f>
        <v>0</v>
      </c>
      <c r="D49" s="649">
        <f>D45-'справка №1-БАЛАНС'!D91-1109</f>
        <v>-932</v>
      </c>
      <c r="E49" s="423"/>
      <c r="F49" s="182"/>
      <c r="G49" s="185"/>
      <c r="H49" s="186"/>
    </row>
    <row r="50" spans="1:8" ht="12">
      <c r="A50" s="545"/>
      <c r="B50" s="544" t="s">
        <v>859</v>
      </c>
      <c r="C50" s="612"/>
      <c r="D50" s="612"/>
      <c r="G50" s="186"/>
      <c r="H50" s="186"/>
    </row>
    <row r="51" spans="1:8" ht="12">
      <c r="A51" s="545"/>
      <c r="B51" s="545"/>
      <c r="C51" s="542"/>
      <c r="D51" s="542"/>
      <c r="G51" s="186"/>
      <c r="H51" s="186"/>
    </row>
    <row r="52" spans="1:8" ht="12">
      <c r="A52" s="545"/>
      <c r="B52" s="544" t="s">
        <v>856</v>
      </c>
      <c r="C52" s="612"/>
      <c r="D52" s="612"/>
      <c r="G52" s="186"/>
      <c r="H52" s="186"/>
    </row>
    <row r="53" spans="1:8" ht="12">
      <c r="A53" s="545"/>
      <c r="B53" s="544" t="s">
        <v>869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2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ХОЛДИНГ " ВАРНА"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103249584</v>
      </c>
      <c r="N3" s="3"/>
    </row>
    <row r="4" spans="1:15" s="5" customFormat="1" ht="13.5" customHeight="1">
      <c r="A4" s="6" t="s">
        <v>460</v>
      </c>
      <c r="B4" s="572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2"/>
      <c r="K4" s="580" t="s">
        <v>4</v>
      </c>
      <c r="L4" s="580"/>
      <c r="M4" s="591">
        <f>'справка №1-БАЛАНС'!H4</f>
        <v>17</v>
      </c>
      <c r="N4" s="7"/>
      <c r="O4" s="8"/>
    </row>
    <row r="5" spans="1:14" s="5" customFormat="1" ht="12.75" customHeight="1">
      <c r="A5" s="6" t="s">
        <v>5</v>
      </c>
      <c r="B5" s="570"/>
      <c r="C5" s="615" t="str">
        <f>'справка №1-БАЛАНС'!E5</f>
        <v>01.01.2009Г.-30.06.2009Г. </v>
      </c>
      <c r="D5" s="616"/>
      <c r="E5" s="616"/>
      <c r="F5" s="616"/>
      <c r="G5" s="616"/>
      <c r="H5" s="572"/>
      <c r="I5" s="572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5236</v>
      </c>
      <c r="D11" s="96">
        <f>'справка №1-БАЛАНС'!H19</f>
        <v>113243</v>
      </c>
      <c r="E11" s="96">
        <f>'справка №1-БАЛАНС'!H20</f>
        <v>-2857</v>
      </c>
      <c r="F11" s="96">
        <f>'справка №1-БАЛАНС'!H22</f>
        <v>210</v>
      </c>
      <c r="G11" s="96">
        <f>'справка №1-БАЛАНС'!H23</f>
        <v>0</v>
      </c>
      <c r="H11" s="98">
        <f>'справка №1-БАЛАНС'!H24</f>
        <v>502</v>
      </c>
      <c r="I11" s="96">
        <f>'справка №1-БАЛАНС'!H28+'справка №1-БАЛАНС'!H31</f>
        <v>17845</v>
      </c>
      <c r="J11" s="96">
        <f>'справка №1-БАЛАНС'!H29+'справка №1-БАЛАНС'!H32</f>
        <v>0</v>
      </c>
      <c r="K11" s="98"/>
      <c r="L11" s="424">
        <f>SUM(C11:K11)</f>
        <v>134179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>
        <v>0</v>
      </c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5236</v>
      </c>
      <c r="D15" s="99">
        <f aca="true" t="shared" si="2" ref="D15:M15">D11+D12</f>
        <v>113243</v>
      </c>
      <c r="E15" s="99">
        <f t="shared" si="2"/>
        <v>-2857</v>
      </c>
      <c r="F15" s="99">
        <f t="shared" si="2"/>
        <v>210</v>
      </c>
      <c r="G15" s="99">
        <f t="shared" si="2"/>
        <v>0</v>
      </c>
      <c r="H15" s="99">
        <f t="shared" si="2"/>
        <v>502</v>
      </c>
      <c r="I15" s="99">
        <f t="shared" si="2"/>
        <v>17845</v>
      </c>
      <c r="J15" s="99">
        <f t="shared" si="2"/>
        <v>0</v>
      </c>
      <c r="K15" s="99">
        <f t="shared" si="2"/>
        <v>0</v>
      </c>
      <c r="L15" s="424">
        <f t="shared" si="1"/>
        <v>134179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724</v>
      </c>
      <c r="J16" s="425">
        <f>+'справка №1-БАЛАНС'!G32</f>
        <v>0</v>
      </c>
      <c r="K16" s="98"/>
      <c r="L16" s="424">
        <f t="shared" si="1"/>
        <v>724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0</v>
      </c>
      <c r="G19" s="98"/>
      <c r="H19" s="98">
        <v>0</v>
      </c>
      <c r="I19" s="98">
        <v>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0</v>
      </c>
      <c r="F23" s="239"/>
      <c r="G23" s="239"/>
      <c r="H23" s="239">
        <v>0</v>
      </c>
      <c r="I23" s="239"/>
      <c r="J23" s="239"/>
      <c r="K23" s="239"/>
      <c r="L23" s="424">
        <f t="shared" si="1"/>
        <v>0</v>
      </c>
      <c r="M23" s="239">
        <v>0</v>
      </c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>
        <v>0</v>
      </c>
      <c r="F26" s="239"/>
      <c r="G26" s="239"/>
      <c r="H26" s="239">
        <v>0</v>
      </c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>
        <v>0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5236</v>
      </c>
      <c r="D29" s="97">
        <f aca="true" t="shared" si="6" ref="D29:M29">D17+D20+D21+D24+D28+D27+D15+D16</f>
        <v>113243</v>
      </c>
      <c r="E29" s="97">
        <f t="shared" si="6"/>
        <v>-2857</v>
      </c>
      <c r="F29" s="97">
        <f t="shared" si="6"/>
        <v>210</v>
      </c>
      <c r="G29" s="97">
        <f t="shared" si="6"/>
        <v>0</v>
      </c>
      <c r="H29" s="97">
        <f t="shared" si="6"/>
        <v>502</v>
      </c>
      <c r="I29" s="97">
        <f t="shared" si="6"/>
        <v>18569</v>
      </c>
      <c r="J29" s="97">
        <f t="shared" si="6"/>
        <v>0</v>
      </c>
      <c r="K29" s="97">
        <f t="shared" si="6"/>
        <v>0</v>
      </c>
      <c r="L29" s="424">
        <f t="shared" si="1"/>
        <v>134903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5236</v>
      </c>
      <c r="D32" s="97">
        <f t="shared" si="7"/>
        <v>113243</v>
      </c>
      <c r="E32" s="97">
        <f t="shared" si="7"/>
        <v>-2857</v>
      </c>
      <c r="F32" s="97">
        <f t="shared" si="7"/>
        <v>210</v>
      </c>
      <c r="G32" s="97">
        <f t="shared" si="7"/>
        <v>0</v>
      </c>
      <c r="H32" s="97">
        <f t="shared" si="7"/>
        <v>502</v>
      </c>
      <c r="I32" s="97">
        <f t="shared" si="7"/>
        <v>18569</v>
      </c>
      <c r="J32" s="97">
        <f t="shared" si="7"/>
        <v>0</v>
      </c>
      <c r="K32" s="97">
        <f t="shared" si="7"/>
        <v>0</v>
      </c>
      <c r="L32" s="424">
        <f t="shared" si="1"/>
        <v>134903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>
        <f>C32-'справка №1-БАЛАНС'!G11</f>
        <v>0</v>
      </c>
      <c r="D34" s="23">
        <f>D32-'справка №1-БАЛАНС'!G19</f>
        <v>0</v>
      </c>
      <c r="E34" s="23">
        <f>E32+-'справка №1-БАЛАНС'!G20</f>
        <v>0</v>
      </c>
      <c r="F34" s="23">
        <f>F32-'справка №1-БАЛАНС'!G22</f>
        <v>0</v>
      </c>
      <c r="G34" s="23"/>
      <c r="H34" s="23">
        <f>H32-'справка №1-БАЛАНС'!G24</f>
        <v>0</v>
      </c>
      <c r="I34" s="23">
        <f>I32-'справка №1-БАЛАНС'!G33</f>
        <v>0</v>
      </c>
      <c r="J34" s="23"/>
      <c r="K34" s="23"/>
      <c r="L34" s="601">
        <f>L32-'справка №1-БАЛАНС'!G36</f>
        <v>0</v>
      </c>
      <c r="M34" s="429">
        <f>M32-'справка №1-БАЛАНС'!G39</f>
        <v>0</v>
      </c>
      <c r="N34" s="19"/>
    </row>
    <row r="35" spans="1:14" ht="12">
      <c r="A35" s="560" t="s">
        <v>890</v>
      </c>
      <c r="B35" s="37"/>
      <c r="C35" s="24"/>
      <c r="D35" s="614" t="s">
        <v>859</v>
      </c>
      <c r="E35" s="614"/>
      <c r="F35" s="614"/>
      <c r="G35" s="614"/>
      <c r="H35" s="614"/>
      <c r="I35" s="614"/>
      <c r="J35" s="24" t="s">
        <v>860</v>
      </c>
      <c r="K35" s="24"/>
      <c r="L35" s="614"/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24" t="s">
        <v>881</v>
      </c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7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383</v>
      </c>
      <c r="B2" s="619"/>
      <c r="C2" s="583"/>
      <c r="D2" s="583"/>
      <c r="E2" s="615" t="str">
        <f>'справка №1-БАЛАНС'!E3</f>
        <v>ХОЛДИНГ " ВАРНА" АД</v>
      </c>
      <c r="F2" s="620"/>
      <c r="G2" s="620"/>
      <c r="H2" s="583"/>
      <c r="I2" s="441"/>
      <c r="J2" s="441"/>
      <c r="K2" s="441"/>
      <c r="L2" s="441"/>
      <c r="M2" s="622" t="s">
        <v>2</v>
      </c>
      <c r="N2" s="623"/>
      <c r="O2" s="623"/>
      <c r="P2" s="624">
        <f>'справка №1-БАЛАНС'!H3</f>
        <v>103249584</v>
      </c>
      <c r="Q2" s="624"/>
      <c r="R2" s="353"/>
    </row>
    <row r="3" spans="1:18" ht="15">
      <c r="A3" s="618" t="s">
        <v>5</v>
      </c>
      <c r="B3" s="619"/>
      <c r="C3" s="584"/>
      <c r="D3" s="584"/>
      <c r="E3" s="615" t="str">
        <f>'справка №1-БАЛАНС'!E5</f>
        <v>01.01.2009Г.-30.06.2009Г. </v>
      </c>
      <c r="F3" s="621"/>
      <c r="G3" s="621"/>
      <c r="H3" s="443"/>
      <c r="I3" s="443"/>
      <c r="J3" s="443"/>
      <c r="K3" s="443"/>
      <c r="L3" s="443"/>
      <c r="M3" s="625" t="s">
        <v>4</v>
      </c>
      <c r="N3" s="625"/>
      <c r="O3" s="575"/>
      <c r="P3" s="626">
        <f>'справка №1-БАЛАНС'!H4</f>
        <v>17</v>
      </c>
      <c r="Q3" s="626"/>
      <c r="R3" s="354"/>
    </row>
    <row r="4" spans="1:18" ht="12.75">
      <c r="A4" s="436" t="s">
        <v>522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9" t="s">
        <v>463</v>
      </c>
      <c r="B5" s="630"/>
      <c r="C5" s="633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6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6" t="s">
        <v>528</v>
      </c>
      <c r="R5" s="636" t="s">
        <v>529</v>
      </c>
    </row>
    <row r="6" spans="1:18" s="44" customFormat="1" ht="48">
      <c r="A6" s="631"/>
      <c r="B6" s="632"/>
      <c r="C6" s="634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7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7"/>
      <c r="R6" s="637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3337</v>
      </c>
      <c r="E9" s="243">
        <v>0</v>
      </c>
      <c r="F9" s="243">
        <v>0</v>
      </c>
      <c r="G9" s="113">
        <f>D9+E9-F9</f>
        <v>3337</v>
      </c>
      <c r="H9" s="103"/>
      <c r="I9" s="103"/>
      <c r="J9" s="113">
        <f>G9+H9-I9</f>
        <v>3337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3337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0</v>
      </c>
      <c r="E11" s="243">
        <v>0</v>
      </c>
      <c r="F11" s="243">
        <v>0</v>
      </c>
      <c r="G11" s="113">
        <f t="shared" si="2"/>
        <v>0</v>
      </c>
      <c r="H11" s="103"/>
      <c r="I11" s="103"/>
      <c r="J11" s="113">
        <f t="shared" si="3"/>
        <v>0</v>
      </c>
      <c r="K11" s="103">
        <v>0</v>
      </c>
      <c r="L11" s="103">
        <v>0</v>
      </c>
      <c r="M11" s="103">
        <v>0</v>
      </c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0</v>
      </c>
      <c r="E12" s="243">
        <v>0</v>
      </c>
      <c r="F12" s="243">
        <v>0</v>
      </c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>
        <v>0</v>
      </c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39</v>
      </c>
      <c r="E13" s="243">
        <v>0</v>
      </c>
      <c r="F13" s="243">
        <v>0</v>
      </c>
      <c r="G13" s="113">
        <f t="shared" si="2"/>
        <v>39</v>
      </c>
      <c r="H13" s="103"/>
      <c r="I13" s="103"/>
      <c r="J13" s="113">
        <f t="shared" si="3"/>
        <v>39</v>
      </c>
      <c r="K13" s="103">
        <v>36</v>
      </c>
      <c r="L13" s="103">
        <v>3</v>
      </c>
      <c r="M13" s="103">
        <v>0</v>
      </c>
      <c r="N13" s="113">
        <f t="shared" si="4"/>
        <v>39</v>
      </c>
      <c r="O13" s="103"/>
      <c r="P13" s="103"/>
      <c r="Q13" s="113">
        <f t="shared" si="0"/>
        <v>39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>
        <v>1</v>
      </c>
      <c r="F14" s="243">
        <v>0</v>
      </c>
      <c r="G14" s="113">
        <f t="shared" si="2"/>
        <v>63</v>
      </c>
      <c r="H14" s="103"/>
      <c r="I14" s="103"/>
      <c r="J14" s="113">
        <f t="shared" si="3"/>
        <v>63</v>
      </c>
      <c r="K14" s="103">
        <v>36</v>
      </c>
      <c r="L14" s="103">
        <v>3</v>
      </c>
      <c r="M14" s="103">
        <v>0</v>
      </c>
      <c r="N14" s="113">
        <f t="shared" si="4"/>
        <v>39</v>
      </c>
      <c r="O14" s="103"/>
      <c r="P14" s="103"/>
      <c r="Q14" s="113">
        <f t="shared" si="0"/>
        <v>39</v>
      </c>
      <c r="R14" s="113">
        <f t="shared" si="1"/>
        <v>24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1" t="s">
        <v>852</v>
      </c>
      <c r="B15" s="466" t="s">
        <v>853</v>
      </c>
      <c r="C15" s="562" t="s">
        <v>854</v>
      </c>
      <c r="D15" s="563">
        <v>0</v>
      </c>
      <c r="E15" s="563">
        <v>12454</v>
      </c>
      <c r="F15" s="563">
        <v>0</v>
      </c>
      <c r="G15" s="113">
        <f t="shared" si="2"/>
        <v>12454</v>
      </c>
      <c r="H15" s="564"/>
      <c r="I15" s="564"/>
      <c r="J15" s="113">
        <f t="shared" si="3"/>
        <v>12454</v>
      </c>
      <c r="K15" s="564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12454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8" t="s">
        <v>560</v>
      </c>
      <c r="B16" s="247" t="s">
        <v>561</v>
      </c>
      <c r="C16" s="459" t="s">
        <v>562</v>
      </c>
      <c r="D16" s="243">
        <v>5</v>
      </c>
      <c r="E16" s="243">
        <v>0</v>
      </c>
      <c r="F16" s="243">
        <v>0</v>
      </c>
      <c r="G16" s="113">
        <f t="shared" si="2"/>
        <v>5</v>
      </c>
      <c r="H16" s="103"/>
      <c r="I16" s="103"/>
      <c r="J16" s="113">
        <f t="shared" si="3"/>
        <v>5</v>
      </c>
      <c r="K16" s="103">
        <v>5</v>
      </c>
      <c r="L16" s="103"/>
      <c r="M16" s="103">
        <v>0</v>
      </c>
      <c r="N16" s="113">
        <f t="shared" si="4"/>
        <v>5</v>
      </c>
      <c r="O16" s="103"/>
      <c r="P16" s="103"/>
      <c r="Q16" s="113">
        <f aca="true" t="shared" si="5" ref="Q16:Q25">N16+O16-P16</f>
        <v>5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3443</v>
      </c>
      <c r="E17" s="248">
        <f>SUM(E9:E16)</f>
        <v>12455</v>
      </c>
      <c r="F17" s="248">
        <f>SUM(F9:F16)</f>
        <v>0</v>
      </c>
      <c r="G17" s="113">
        <f t="shared" si="2"/>
        <v>15898</v>
      </c>
      <c r="H17" s="114">
        <f>SUM(H9:H16)</f>
        <v>0</v>
      </c>
      <c r="I17" s="114">
        <f>SUM(I9:I16)</f>
        <v>0</v>
      </c>
      <c r="J17" s="113">
        <f t="shared" si="3"/>
        <v>15898</v>
      </c>
      <c r="K17" s="114">
        <f>SUM(K9:K16)</f>
        <v>77</v>
      </c>
      <c r="L17" s="114">
        <f>SUM(L9:L16)</f>
        <v>6</v>
      </c>
      <c r="M17" s="114">
        <f>SUM(M9:M16)</f>
        <v>0</v>
      </c>
      <c r="N17" s="113">
        <f t="shared" si="4"/>
        <v>83</v>
      </c>
      <c r="O17" s="114">
        <f>SUM(O9:O16)</f>
        <v>0</v>
      </c>
      <c r="P17" s="114">
        <f>SUM(P9:P16)</f>
        <v>0</v>
      </c>
      <c r="Q17" s="113">
        <f t="shared" si="5"/>
        <v>83</v>
      </c>
      <c r="R17" s="113">
        <f t="shared" si="6"/>
        <v>15815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3</v>
      </c>
      <c r="E22" s="243">
        <v>0</v>
      </c>
      <c r="F22" s="243"/>
      <c r="G22" s="113">
        <f t="shared" si="2"/>
        <v>3</v>
      </c>
      <c r="H22" s="103"/>
      <c r="I22" s="103"/>
      <c r="J22" s="113">
        <f t="shared" si="3"/>
        <v>3</v>
      </c>
      <c r="K22" s="103">
        <v>3</v>
      </c>
      <c r="L22" s="103"/>
      <c r="M22" s="103"/>
      <c r="N22" s="113">
        <f t="shared" si="4"/>
        <v>3</v>
      </c>
      <c r="O22" s="103"/>
      <c r="P22" s="103"/>
      <c r="Q22" s="113">
        <f t="shared" si="5"/>
        <v>3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3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3</v>
      </c>
      <c r="H25" s="104">
        <f t="shared" si="7"/>
        <v>0</v>
      </c>
      <c r="I25" s="104">
        <f t="shared" si="7"/>
        <v>0</v>
      </c>
      <c r="J25" s="105">
        <f t="shared" si="3"/>
        <v>3</v>
      </c>
      <c r="K25" s="104">
        <f t="shared" si="7"/>
        <v>3</v>
      </c>
      <c r="L25" s="104">
        <f t="shared" si="7"/>
        <v>0</v>
      </c>
      <c r="M25" s="104">
        <f t="shared" si="7"/>
        <v>0</v>
      </c>
      <c r="N25" s="105">
        <f t="shared" si="4"/>
        <v>3</v>
      </c>
      <c r="O25" s="104">
        <f t="shared" si="7"/>
        <v>0</v>
      </c>
      <c r="P25" s="104">
        <f t="shared" si="7"/>
        <v>0</v>
      </c>
      <c r="Q25" s="105">
        <f t="shared" si="5"/>
        <v>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2610</v>
      </c>
      <c r="E27" s="246">
        <f aca="true" t="shared" si="8" ref="E27:P27">SUM(E28:E31)</f>
        <v>36953</v>
      </c>
      <c r="F27" s="246">
        <f t="shared" si="8"/>
        <v>1530</v>
      </c>
      <c r="G27" s="110">
        <f t="shared" si="2"/>
        <v>38033</v>
      </c>
      <c r="H27" s="109">
        <f t="shared" si="8"/>
        <v>0</v>
      </c>
      <c r="I27" s="109">
        <f t="shared" si="8"/>
        <v>0</v>
      </c>
      <c r="J27" s="110">
        <f t="shared" si="3"/>
        <v>38033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38033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969</v>
      </c>
      <c r="E28" s="243">
        <v>32569</v>
      </c>
      <c r="F28" s="243"/>
      <c r="G28" s="113">
        <f t="shared" si="2"/>
        <v>33538</v>
      </c>
      <c r="H28" s="103"/>
      <c r="I28" s="103"/>
      <c r="J28" s="113">
        <f t="shared" si="3"/>
        <v>33538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33538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91</v>
      </c>
      <c r="E30" s="243">
        <v>4384</v>
      </c>
      <c r="F30" s="243">
        <v>0</v>
      </c>
      <c r="G30" s="113">
        <f t="shared" si="2"/>
        <v>4475</v>
      </c>
      <c r="H30" s="111">
        <v>0</v>
      </c>
      <c r="I30" s="111"/>
      <c r="J30" s="113">
        <f t="shared" si="3"/>
        <v>4475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4475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1550</v>
      </c>
      <c r="E31" s="243"/>
      <c r="F31" s="243">
        <v>1530</v>
      </c>
      <c r="G31" s="113">
        <f t="shared" si="2"/>
        <v>20</v>
      </c>
      <c r="H31" s="111"/>
      <c r="I31" s="111"/>
      <c r="J31" s="113">
        <f t="shared" si="3"/>
        <v>20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20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/>
      <c r="I37" s="111"/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2610</v>
      </c>
      <c r="E38" s="248">
        <f aca="true" t="shared" si="12" ref="E38:P38">E27+E32+E37</f>
        <v>36953</v>
      </c>
      <c r="F38" s="248">
        <f t="shared" si="12"/>
        <v>1530</v>
      </c>
      <c r="G38" s="113">
        <f t="shared" si="2"/>
        <v>38033</v>
      </c>
      <c r="H38" s="114">
        <f t="shared" si="12"/>
        <v>0</v>
      </c>
      <c r="I38" s="114">
        <f t="shared" si="12"/>
        <v>0</v>
      </c>
      <c r="J38" s="113">
        <f t="shared" si="3"/>
        <v>38033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38033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6">
        <f>D17+D18+D19+D25+D38+D39</f>
        <v>6056</v>
      </c>
      <c r="E40" s="546">
        <f>E17+E18+E19+E25+E38+E39</f>
        <v>49408</v>
      </c>
      <c r="F40" s="546">
        <f aca="true" t="shared" si="13" ref="F40:R40">F17+F18+F19+F25+F38+F39</f>
        <v>1530</v>
      </c>
      <c r="G40" s="546">
        <f t="shared" si="13"/>
        <v>53934</v>
      </c>
      <c r="H40" s="546">
        <f t="shared" si="13"/>
        <v>0</v>
      </c>
      <c r="I40" s="546">
        <f t="shared" si="13"/>
        <v>0</v>
      </c>
      <c r="J40" s="546">
        <f t="shared" si="13"/>
        <v>53934</v>
      </c>
      <c r="K40" s="546">
        <f t="shared" si="13"/>
        <v>80</v>
      </c>
      <c r="L40" s="546">
        <f t="shared" si="13"/>
        <v>6</v>
      </c>
      <c r="M40" s="546">
        <f t="shared" si="13"/>
        <v>0</v>
      </c>
      <c r="N40" s="546">
        <f t="shared" si="13"/>
        <v>86</v>
      </c>
      <c r="O40" s="546">
        <f t="shared" si="13"/>
        <v>0</v>
      </c>
      <c r="P40" s="546">
        <f t="shared" si="13"/>
        <v>0</v>
      </c>
      <c r="Q40" s="546">
        <f t="shared" si="13"/>
        <v>86</v>
      </c>
      <c r="R40" s="546">
        <f t="shared" si="13"/>
        <v>53848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76">
        <f>R40-'справка №1-БАЛАНС'!C55+'справка №1-БАЛАНС'!C54</f>
        <v>0</v>
      </c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861</v>
      </c>
      <c r="I44" s="447"/>
      <c r="J44" s="447"/>
      <c r="K44" s="635"/>
      <c r="L44" s="635"/>
      <c r="M44" s="635"/>
      <c r="N44" s="635"/>
      <c r="O44" s="623" t="s">
        <v>856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623" t="s">
        <v>882</v>
      </c>
      <c r="P45" s="619"/>
      <c r="Q45" s="619"/>
      <c r="R45" s="619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7">
    <mergeCell ref="O45:R45"/>
    <mergeCell ref="E4:G4"/>
    <mergeCell ref="A5:B6"/>
    <mergeCell ref="C5:C6"/>
    <mergeCell ref="K44:N44"/>
    <mergeCell ref="O44:R44"/>
    <mergeCell ref="Q5:Q6"/>
    <mergeCell ref="R5:R6"/>
    <mergeCell ref="J5:J6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97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607</v>
      </c>
      <c r="B1" s="638"/>
      <c r="C1" s="638"/>
      <c r="D1" s="638"/>
      <c r="E1" s="63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0" t="str">
        <f>"Име на отчитащото се предприятие:"&amp;"           "&amp;'справка №1-БАЛАНС'!E3</f>
        <v>Име на отчитащото се предприятие:           ХОЛДИНГ " ВАРНА" АД</v>
      </c>
      <c r="B3" s="640"/>
      <c r="C3" s="353" t="s">
        <v>2</v>
      </c>
      <c r="E3" s="353">
        <f>'справка №1-БАЛАНС'!H3</f>
        <v>103249584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1" t="str">
        <f>"Отчетен период:"&amp;"           "&amp;'справка №1-БАЛАНС'!E5</f>
        <v>Отчетен период:           01.01.2009Г.-30.06.2009Г. </v>
      </c>
      <c r="B4" s="641"/>
      <c r="C4" s="354" t="s">
        <v>4</v>
      </c>
      <c r="D4" s="354"/>
      <c r="E4" s="353">
        <f>'справка №1-БАЛАНС'!H4</f>
        <v>17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10</v>
      </c>
      <c r="D21" s="153">
        <v>0</v>
      </c>
      <c r="E21" s="166">
        <f t="shared" si="0"/>
        <v>10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42686</v>
      </c>
      <c r="D24" s="165">
        <f>SUM(D25:D27)</f>
        <v>42686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42686</v>
      </c>
      <c r="D27" s="153">
        <v>42686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1186</v>
      </c>
      <c r="D28" s="153">
        <v>1186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43709</v>
      </c>
      <c r="D29" s="153">
        <v>43709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15857</v>
      </c>
      <c r="D30" s="153">
        <v>15857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127</v>
      </c>
      <c r="D31" s="153">
        <v>127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48</v>
      </c>
      <c r="D33" s="150">
        <f>SUM(D34:D37)</f>
        <v>48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0</v>
      </c>
      <c r="D34" s="153"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47</v>
      </c>
      <c r="D35" s="153">
        <v>47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170</v>
      </c>
      <c r="D38" s="150">
        <f>SUM(D39:D42)</f>
        <v>170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170</v>
      </c>
      <c r="D42" s="153">
        <v>170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103783</v>
      </c>
      <c r="D43" s="149">
        <f>D24+D28+D29+D31+D30+D32+D33+D38</f>
        <v>103783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103793</v>
      </c>
      <c r="D44" s="148">
        <f>D43+D21+D19+D9</f>
        <v>103783</v>
      </c>
      <c r="E44" s="164">
        <f>E43+E21+E19+E9</f>
        <v>10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19167</v>
      </c>
      <c r="D62" s="153"/>
      <c r="E62" s="165">
        <f t="shared" si="1"/>
        <v>19167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>
        <v>15586</v>
      </c>
      <c r="D63" s="153"/>
      <c r="E63" s="165">
        <f t="shared" si="1"/>
        <v>15586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34753</v>
      </c>
      <c r="D66" s="148">
        <f>D52+D56+D61+D62+D63+D64</f>
        <v>0</v>
      </c>
      <c r="E66" s="165">
        <f t="shared" si="1"/>
        <v>34753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921</v>
      </c>
      <c r="D68" s="153"/>
      <c r="E68" s="165">
        <f t="shared" si="1"/>
        <v>921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2124</v>
      </c>
      <c r="D71" s="150">
        <f>SUM(D72:D74)</f>
        <v>2124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84</v>
      </c>
      <c r="D73" s="153">
        <v>84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2040</v>
      </c>
      <c r="D74" s="153">
        <v>2040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10312</v>
      </c>
      <c r="D75" s="148">
        <f>D76+D78</f>
        <v>10312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10312</v>
      </c>
      <c r="D76" s="153">
        <v>10312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4986</v>
      </c>
      <c r="D80" s="148">
        <f>SUM(D81:D84)</f>
        <v>4986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>
        <f>3893+1093</f>
        <v>4986</v>
      </c>
      <c r="D82" s="153">
        <f>3893+1093</f>
        <v>4986</v>
      </c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559</v>
      </c>
      <c r="D85" s="149">
        <f>SUM(D86:D90)+D94</f>
        <v>559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381</v>
      </c>
      <c r="D87" s="153">
        <v>381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168</v>
      </c>
      <c r="D89" s="153">
        <v>168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10</v>
      </c>
      <c r="D90" s="148">
        <f>SUM(D91:D93)</f>
        <v>10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0</v>
      </c>
      <c r="D92" s="153">
        <v>0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10</v>
      </c>
      <c r="D93" s="153">
        <v>10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85</v>
      </c>
      <c r="D95" s="153">
        <v>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18066</v>
      </c>
      <c r="D96" s="149">
        <f>D85+D80+D75+D71+D95</f>
        <v>18066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53740</v>
      </c>
      <c r="D97" s="149">
        <f>D96+D68+D66</f>
        <v>18066</v>
      </c>
      <c r="E97" s="149">
        <f>E96+E68+E66</f>
        <v>35674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3" t="s">
        <v>778</v>
      </c>
      <c r="B107" s="643"/>
      <c r="C107" s="643"/>
      <c r="D107" s="643"/>
      <c r="E107" s="643"/>
      <c r="F107" s="64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892</v>
      </c>
      <c r="B109" s="639"/>
      <c r="C109" s="639" t="s">
        <v>862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42" t="s">
        <v>863</v>
      </c>
      <c r="D111" s="642"/>
      <c r="E111" s="642"/>
      <c r="F111" s="64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642" t="s">
        <v>883</v>
      </c>
      <c r="D113" s="642"/>
      <c r="E113" s="642"/>
      <c r="F113" s="642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604">
        <f>C43-'справка №1-БАЛАНС'!C75+'справка №1-БАЛАНС'!C64</f>
        <v>0</v>
      </c>
      <c r="B115" s="480"/>
      <c r="C115" s="434"/>
      <c r="D115" s="604">
        <f>D97-'справка №1-БАЛАНС'!G79</f>
        <v>0</v>
      </c>
      <c r="E115" s="604">
        <f>E97-'справка №1-БАЛАНС'!G55</f>
        <v>0</v>
      </c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3:F113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6"/>
      <c r="C4" s="615" t="str">
        <f>'справка №1-БАЛАНС'!E3</f>
        <v>ХОЛДИНГ " ВАРНА" АД</v>
      </c>
      <c r="D4" s="621"/>
      <c r="E4" s="621"/>
      <c r="F4" s="576"/>
      <c r="G4" s="578" t="s">
        <v>2</v>
      </c>
      <c r="H4" s="578"/>
      <c r="I4" s="587">
        <f>'справка №1-БАЛАНС'!H3</f>
        <v>103249584</v>
      </c>
    </row>
    <row r="5" spans="1:9" ht="15">
      <c r="A5" s="522" t="s">
        <v>5</v>
      </c>
      <c r="B5" s="577"/>
      <c r="C5" s="615" t="str">
        <f>'справка №1-БАЛАНС'!E5</f>
        <v>01.01.2009Г.-30.06.2009Г. </v>
      </c>
      <c r="D5" s="646"/>
      <c r="E5" s="646"/>
      <c r="F5" s="577"/>
      <c r="G5" s="354" t="s">
        <v>4</v>
      </c>
      <c r="H5" s="579"/>
      <c r="I5" s="586">
        <f>'справка №1-БАЛАНС'!H4</f>
        <v>17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141">
        <v>2589182</v>
      </c>
      <c r="D12" s="141"/>
      <c r="E12" s="141"/>
      <c r="F12" s="141">
        <v>23129</v>
      </c>
      <c r="G12" s="141"/>
      <c r="H12" s="141">
        <v>0</v>
      </c>
      <c r="I12" s="541">
        <f>F12+G12-H12</f>
        <v>23129</v>
      </c>
    </row>
    <row r="13" spans="1:9" s="115" customFormat="1" ht="12">
      <c r="A13" s="117" t="s">
        <v>794</v>
      </c>
      <c r="B13" s="132" t="s">
        <v>795</v>
      </c>
      <c r="C13" s="141">
        <v>0</v>
      </c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679</v>
      </c>
      <c r="D16" s="141"/>
      <c r="E16" s="141"/>
      <c r="F16" s="141">
        <v>14904</v>
      </c>
      <c r="G16" s="141"/>
      <c r="H16" s="141"/>
      <c r="I16" s="541">
        <f t="shared" si="0"/>
        <v>14904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2589861</v>
      </c>
      <c r="D17" s="127">
        <f t="shared" si="1"/>
        <v>0</v>
      </c>
      <c r="E17" s="127">
        <f t="shared" si="1"/>
        <v>0</v>
      </c>
      <c r="F17" s="127">
        <f t="shared" si="1"/>
        <v>38033</v>
      </c>
      <c r="G17" s="127">
        <f t="shared" si="1"/>
        <v>0</v>
      </c>
      <c r="H17" s="127">
        <f t="shared" si="1"/>
        <v>0</v>
      </c>
      <c r="I17" s="541">
        <f t="shared" si="0"/>
        <v>38033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>
        <f>64290+6117</f>
        <v>70407</v>
      </c>
      <c r="D19" s="141"/>
      <c r="E19" s="141"/>
      <c r="F19" s="141">
        <f>4351+26000</f>
        <v>30351</v>
      </c>
      <c r="G19" s="141"/>
      <c r="H19" s="141"/>
      <c r="I19" s="541">
        <f t="shared" si="0"/>
        <v>30351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7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70407</v>
      </c>
      <c r="D26" s="127">
        <f t="shared" si="2"/>
        <v>0</v>
      </c>
      <c r="E26" s="127">
        <f t="shared" si="2"/>
        <v>0</v>
      </c>
      <c r="F26" s="127">
        <f t="shared" si="2"/>
        <v>30351</v>
      </c>
      <c r="G26" s="127">
        <f t="shared" si="2"/>
        <v>0</v>
      </c>
      <c r="H26" s="127">
        <f t="shared" si="2"/>
        <v>0</v>
      </c>
      <c r="I26" s="541">
        <f t="shared" si="0"/>
        <v>30351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45"/>
      <c r="C30" s="645"/>
      <c r="D30" s="566" t="s">
        <v>859</v>
      </c>
      <c r="E30" s="644"/>
      <c r="F30" s="644"/>
      <c r="G30" s="644"/>
      <c r="H30" s="519" t="s">
        <v>779</v>
      </c>
      <c r="I30" s="644" t="s">
        <v>864</v>
      </c>
      <c r="J30" s="644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>
        <f>I17-'справка №1-БАЛАНС'!C34</f>
        <v>0</v>
      </c>
      <c r="E32" s="510">
        <f>I26-'справка №1-БАЛАНС'!C84</f>
        <v>0</v>
      </c>
      <c r="F32" s="510"/>
      <c r="G32" s="510"/>
      <c r="H32" s="519" t="s">
        <v>779</v>
      </c>
      <c r="I32" s="510" t="s">
        <v>884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39">
      <selection activeCell="C22" sqref="C2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ХОЛДИНГ " ВАРНА" АД</v>
      </c>
      <c r="C5" s="620"/>
      <c r="D5" s="585"/>
      <c r="E5" s="353" t="s">
        <v>2</v>
      </c>
      <c r="F5" s="588">
        <f>'справка №1-БАЛАНС'!H3</f>
        <v>103249584</v>
      </c>
    </row>
    <row r="6" spans="1:13" ht="15" customHeight="1">
      <c r="A6" s="54" t="s">
        <v>819</v>
      </c>
      <c r="B6" s="615" t="str">
        <f>'справка №1-БАЛАНС'!E5</f>
        <v>01.01.2009Г.-30.06.2009Г. </v>
      </c>
      <c r="C6" s="646"/>
      <c r="D6" s="55"/>
      <c r="E6" s="354" t="s">
        <v>4</v>
      </c>
      <c r="F6" s="589">
        <f>'справка №1-БАЛАНС'!H4</f>
        <v>17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8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870</v>
      </c>
      <c r="B12" s="67"/>
      <c r="C12" s="548">
        <v>5039</v>
      </c>
      <c r="D12" s="548">
        <v>88</v>
      </c>
      <c r="E12" s="548"/>
      <c r="F12" s="550">
        <f>C12-E12</f>
        <v>5039</v>
      </c>
    </row>
    <row r="13" spans="1:6" ht="12.75">
      <c r="A13" s="66" t="s">
        <v>871</v>
      </c>
      <c r="B13" s="67"/>
      <c r="C13" s="548">
        <v>587</v>
      </c>
      <c r="D13" s="548">
        <v>87</v>
      </c>
      <c r="E13" s="548"/>
      <c r="F13" s="550">
        <f aca="true" t="shared" si="0" ref="F13:F26">C13-E13</f>
        <v>587</v>
      </c>
    </row>
    <row r="14" spans="1:6" ht="12.75">
      <c r="A14" s="66" t="s">
        <v>872</v>
      </c>
      <c r="B14" s="67"/>
      <c r="C14" s="548">
        <v>12767</v>
      </c>
      <c r="D14" s="548">
        <v>54</v>
      </c>
      <c r="E14" s="548">
        <v>12767</v>
      </c>
      <c r="F14" s="550">
        <f t="shared" si="0"/>
        <v>0</v>
      </c>
    </row>
    <row r="15" spans="1:6" ht="12.75">
      <c r="A15" s="66" t="s">
        <v>873</v>
      </c>
      <c r="B15" s="67"/>
      <c r="C15" s="548">
        <v>11</v>
      </c>
      <c r="D15" s="548">
        <v>100</v>
      </c>
      <c r="E15" s="548"/>
      <c r="F15" s="550">
        <f t="shared" si="0"/>
        <v>11</v>
      </c>
    </row>
    <row r="16" spans="1:6" ht="12.75">
      <c r="A16" s="66" t="s">
        <v>874</v>
      </c>
      <c r="B16" s="67"/>
      <c r="C16" s="548">
        <v>5</v>
      </c>
      <c r="D16" s="548">
        <v>100</v>
      </c>
      <c r="E16" s="548"/>
      <c r="F16" s="550">
        <f t="shared" si="0"/>
        <v>5</v>
      </c>
    </row>
    <row r="17" spans="1:6" ht="12.75">
      <c r="A17" s="66" t="s">
        <v>875</v>
      </c>
      <c r="B17" s="67"/>
      <c r="C17" s="548">
        <v>14891</v>
      </c>
      <c r="D17" s="548">
        <v>100</v>
      </c>
      <c r="E17" s="548"/>
      <c r="F17" s="550">
        <f t="shared" si="0"/>
        <v>14891</v>
      </c>
    </row>
    <row r="18" spans="1:6" ht="12.75">
      <c r="A18" s="66" t="s">
        <v>876</v>
      </c>
      <c r="B18" s="67"/>
      <c r="C18" s="548">
        <v>238</v>
      </c>
      <c r="D18" s="548">
        <v>95</v>
      </c>
      <c r="E18" s="548"/>
      <c r="F18" s="550">
        <f t="shared" si="0"/>
        <v>238</v>
      </c>
    </row>
    <row r="19" spans="1:6" ht="12.75">
      <c r="A19" s="66">
        <v>8</v>
      </c>
      <c r="B19" s="67"/>
      <c r="C19" s="548"/>
      <c r="D19" s="54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33538</v>
      </c>
      <c r="D27" s="536"/>
      <c r="E27" s="536">
        <f>SUM(E12:E26)</f>
        <v>12767</v>
      </c>
      <c r="F27" s="549">
        <f>SUM(F12:F26)</f>
        <v>20771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49"/>
    </row>
    <row r="29" spans="1:6" ht="12.75">
      <c r="A29" s="66">
        <v>1</v>
      </c>
      <c r="B29" s="70"/>
      <c r="C29" s="548">
        <v>0</v>
      </c>
      <c r="D29" s="548"/>
      <c r="E29" s="548"/>
      <c r="F29" s="550">
        <f>C29-E29</f>
        <v>0</v>
      </c>
    </row>
    <row r="30" spans="1:6" ht="12.75">
      <c r="A30" s="66" t="s">
        <v>545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548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551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49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49"/>
    </row>
    <row r="46" spans="1:6" ht="12.75">
      <c r="A46" s="66" t="s">
        <v>880</v>
      </c>
      <c r="B46" s="70"/>
      <c r="C46" s="548">
        <v>4475</v>
      </c>
      <c r="D46" s="548">
        <v>17</v>
      </c>
      <c r="E46" s="548">
        <v>4467</v>
      </c>
      <c r="F46" s="550">
        <f>C46-E46</f>
        <v>8</v>
      </c>
    </row>
    <row r="47" spans="1:6" ht="12.75">
      <c r="A47" s="66">
        <v>2</v>
      </c>
      <c r="B47" s="70"/>
      <c r="C47" s="548"/>
      <c r="D47" s="548"/>
      <c r="E47" s="548"/>
      <c r="F47" s="550">
        <f aca="true" t="shared" si="2" ref="F47:F60">C47-E47</f>
        <v>0</v>
      </c>
    </row>
    <row r="48" spans="1:6" ht="12.75">
      <c r="A48" s="66">
        <v>3</v>
      </c>
      <c r="B48" s="70"/>
      <c r="C48" s="548"/>
      <c r="D48" s="548"/>
      <c r="E48" s="548"/>
      <c r="F48" s="550">
        <f t="shared" si="2"/>
        <v>0</v>
      </c>
    </row>
    <row r="49" spans="1:6" ht="12.75">
      <c r="A49" s="66">
        <v>4</v>
      </c>
      <c r="B49" s="70"/>
      <c r="C49" s="548"/>
      <c r="D49" s="548"/>
      <c r="E49" s="548"/>
      <c r="F49" s="550">
        <f t="shared" si="2"/>
        <v>0</v>
      </c>
    </row>
    <row r="50" spans="1:6" ht="12.75">
      <c r="A50" s="66">
        <v>5</v>
      </c>
      <c r="B50" s="67"/>
      <c r="C50" s="548"/>
      <c r="D50" s="548"/>
      <c r="E50" s="548"/>
      <c r="F50" s="550">
        <f t="shared" si="2"/>
        <v>0</v>
      </c>
    </row>
    <row r="51" spans="1:6" ht="12.75">
      <c r="A51" s="66">
        <v>6</v>
      </c>
      <c r="B51" s="67"/>
      <c r="C51" s="548"/>
      <c r="D51" s="548"/>
      <c r="E51" s="548"/>
      <c r="F51" s="550">
        <f t="shared" si="2"/>
        <v>0</v>
      </c>
    </row>
    <row r="52" spans="1:6" ht="12.75">
      <c r="A52" s="66">
        <v>7</v>
      </c>
      <c r="B52" s="67"/>
      <c r="C52" s="548"/>
      <c r="D52" s="548"/>
      <c r="E52" s="548"/>
      <c r="F52" s="550">
        <f t="shared" si="2"/>
        <v>0</v>
      </c>
    </row>
    <row r="53" spans="1:6" ht="12.75">
      <c r="A53" s="66">
        <v>8</v>
      </c>
      <c r="B53" s="67"/>
      <c r="C53" s="548"/>
      <c r="D53" s="548"/>
      <c r="E53" s="548"/>
      <c r="F53" s="550">
        <f t="shared" si="2"/>
        <v>0</v>
      </c>
    </row>
    <row r="54" spans="1:6" ht="12.75">
      <c r="A54" s="66">
        <v>9</v>
      </c>
      <c r="B54" s="67"/>
      <c r="C54" s="548"/>
      <c r="D54" s="548"/>
      <c r="E54" s="548"/>
      <c r="F54" s="550">
        <f t="shared" si="2"/>
        <v>0</v>
      </c>
    </row>
    <row r="55" spans="1:6" ht="12.75">
      <c r="A55" s="66">
        <v>10</v>
      </c>
      <c r="B55" s="67"/>
      <c r="C55" s="548"/>
      <c r="D55" s="548"/>
      <c r="E55" s="548"/>
      <c r="F55" s="550">
        <f t="shared" si="2"/>
        <v>0</v>
      </c>
    </row>
    <row r="56" spans="1:6" ht="12.75">
      <c r="A56" s="66">
        <v>11</v>
      </c>
      <c r="B56" s="67"/>
      <c r="C56" s="548"/>
      <c r="D56" s="548"/>
      <c r="E56" s="548"/>
      <c r="F56" s="550">
        <f t="shared" si="2"/>
        <v>0</v>
      </c>
    </row>
    <row r="57" spans="1:6" ht="12.75">
      <c r="A57" s="66">
        <v>12</v>
      </c>
      <c r="B57" s="67"/>
      <c r="C57" s="548"/>
      <c r="D57" s="548"/>
      <c r="E57" s="548"/>
      <c r="F57" s="550">
        <f t="shared" si="2"/>
        <v>0</v>
      </c>
    </row>
    <row r="58" spans="1:6" ht="12.75">
      <c r="A58" s="66">
        <v>13</v>
      </c>
      <c r="B58" s="67"/>
      <c r="C58" s="548"/>
      <c r="D58" s="548"/>
      <c r="E58" s="548"/>
      <c r="F58" s="550">
        <f t="shared" si="2"/>
        <v>0</v>
      </c>
    </row>
    <row r="59" spans="1:6" ht="12" customHeight="1">
      <c r="A59" s="66">
        <v>14</v>
      </c>
      <c r="B59" s="67"/>
      <c r="C59" s="548"/>
      <c r="D59" s="548"/>
      <c r="E59" s="548"/>
      <c r="F59" s="550">
        <f t="shared" si="2"/>
        <v>0</v>
      </c>
    </row>
    <row r="60" spans="1:6" ht="12.75">
      <c r="A60" s="66">
        <v>15</v>
      </c>
      <c r="B60" s="67"/>
      <c r="C60" s="548"/>
      <c r="D60" s="548"/>
      <c r="E60" s="548"/>
      <c r="F60" s="550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4475</v>
      </c>
      <c r="D61" s="536"/>
      <c r="E61" s="536">
        <f>SUM(E46:E60)</f>
        <v>4467</v>
      </c>
      <c r="F61" s="549">
        <f>SUM(F46:F60)</f>
        <v>8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49"/>
    </row>
    <row r="63" spans="1:6" ht="12.75">
      <c r="A63" s="66" t="s">
        <v>877</v>
      </c>
      <c r="B63" s="70"/>
      <c r="C63" s="548">
        <v>12</v>
      </c>
      <c r="D63" s="548"/>
      <c r="E63" s="548"/>
      <c r="F63" s="550">
        <f>C63-E63</f>
        <v>12</v>
      </c>
    </row>
    <row r="64" spans="1:6" ht="12.75">
      <c r="A64" s="66" t="s">
        <v>878</v>
      </c>
      <c r="B64" s="70"/>
      <c r="C64" s="548">
        <v>7</v>
      </c>
      <c r="D64" s="548"/>
      <c r="E64" s="548"/>
      <c r="F64" s="550">
        <f aca="true" t="shared" si="3" ref="F64:F77">C64-E64</f>
        <v>7</v>
      </c>
    </row>
    <row r="65" spans="1:6" ht="12.75">
      <c r="A65" s="66" t="s">
        <v>879</v>
      </c>
      <c r="B65" s="70"/>
      <c r="C65" s="548">
        <v>1</v>
      </c>
      <c r="D65" s="548"/>
      <c r="E65" s="548"/>
      <c r="F65" s="550">
        <f t="shared" si="3"/>
        <v>1</v>
      </c>
    </row>
    <row r="66" spans="1:6" ht="12.75">
      <c r="A66" s="66"/>
      <c r="B66" s="70"/>
      <c r="C66" s="548"/>
      <c r="D66" s="548"/>
      <c r="E66" s="548"/>
      <c r="F66" s="550">
        <f t="shared" si="3"/>
        <v>0</v>
      </c>
    </row>
    <row r="67" spans="1:6" ht="12.75">
      <c r="A67" s="66" t="s">
        <v>554</v>
      </c>
      <c r="B67" s="67"/>
      <c r="C67" s="548"/>
      <c r="D67" s="548"/>
      <c r="E67" s="548"/>
      <c r="F67" s="550">
        <f t="shared" si="3"/>
        <v>0</v>
      </c>
    </row>
    <row r="68" spans="1:6" ht="12.75">
      <c r="A68" s="66">
        <v>6</v>
      </c>
      <c r="B68" s="67"/>
      <c r="C68" s="548"/>
      <c r="D68" s="548"/>
      <c r="E68" s="548"/>
      <c r="F68" s="550">
        <f t="shared" si="3"/>
        <v>0</v>
      </c>
    </row>
    <row r="69" spans="1:6" ht="12.75">
      <c r="A69" s="66">
        <v>7</v>
      </c>
      <c r="B69" s="67"/>
      <c r="C69" s="548"/>
      <c r="D69" s="548"/>
      <c r="E69" s="548"/>
      <c r="F69" s="550">
        <f t="shared" si="3"/>
        <v>0</v>
      </c>
    </row>
    <row r="70" spans="1:6" ht="12.75">
      <c r="A70" s="66">
        <v>8</v>
      </c>
      <c r="B70" s="67"/>
      <c r="C70" s="548"/>
      <c r="D70" s="548"/>
      <c r="E70" s="548"/>
      <c r="F70" s="550">
        <f t="shared" si="3"/>
        <v>0</v>
      </c>
    </row>
    <row r="71" spans="1:6" ht="12.75">
      <c r="A71" s="66">
        <v>9</v>
      </c>
      <c r="B71" s="67"/>
      <c r="C71" s="548"/>
      <c r="D71" s="548"/>
      <c r="E71" s="548"/>
      <c r="F71" s="550">
        <f t="shared" si="3"/>
        <v>0</v>
      </c>
    </row>
    <row r="72" spans="1:6" ht="12.75">
      <c r="A72" s="66">
        <v>10</v>
      </c>
      <c r="B72" s="67"/>
      <c r="C72" s="548"/>
      <c r="D72" s="548"/>
      <c r="E72" s="548"/>
      <c r="F72" s="550">
        <f t="shared" si="3"/>
        <v>0</v>
      </c>
    </row>
    <row r="73" spans="1:6" ht="12.75">
      <c r="A73" s="66">
        <v>11</v>
      </c>
      <c r="B73" s="67"/>
      <c r="C73" s="548"/>
      <c r="D73" s="548"/>
      <c r="E73" s="548"/>
      <c r="F73" s="550">
        <f t="shared" si="3"/>
        <v>0</v>
      </c>
    </row>
    <row r="74" spans="1:6" ht="12.75">
      <c r="A74" s="66">
        <v>12</v>
      </c>
      <c r="B74" s="67"/>
      <c r="C74" s="548"/>
      <c r="D74" s="548"/>
      <c r="E74" s="548"/>
      <c r="F74" s="550">
        <f t="shared" si="3"/>
        <v>0</v>
      </c>
    </row>
    <row r="75" spans="1:6" ht="12.75">
      <c r="A75" s="66">
        <v>13</v>
      </c>
      <c r="B75" s="67"/>
      <c r="C75" s="548"/>
      <c r="D75" s="548"/>
      <c r="E75" s="548"/>
      <c r="F75" s="550">
        <f t="shared" si="3"/>
        <v>0</v>
      </c>
    </row>
    <row r="76" spans="1:6" ht="12" customHeight="1">
      <c r="A76" s="66">
        <v>14</v>
      </c>
      <c r="B76" s="67"/>
      <c r="C76" s="548"/>
      <c r="D76" s="548"/>
      <c r="E76" s="548"/>
      <c r="F76" s="550">
        <f t="shared" si="3"/>
        <v>0</v>
      </c>
    </row>
    <row r="77" spans="1:6" ht="12.75">
      <c r="A77" s="66">
        <v>15</v>
      </c>
      <c r="B77" s="67"/>
      <c r="C77" s="548"/>
      <c r="D77" s="548"/>
      <c r="E77" s="548"/>
      <c r="F77" s="550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20</v>
      </c>
      <c r="D78" s="536"/>
      <c r="E78" s="536">
        <f>SUM(E63:E77)</f>
        <v>0</v>
      </c>
      <c r="F78" s="549">
        <f>SUM(F63:F77)</f>
        <v>20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38033</v>
      </c>
      <c r="D79" s="536"/>
      <c r="E79" s="536">
        <f>E78+E61+E44+E27</f>
        <v>17234</v>
      </c>
      <c r="F79" s="549">
        <f>F78+F61+F44+F27</f>
        <v>20799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49"/>
    </row>
    <row r="81" spans="1:6" ht="14.25" customHeight="1">
      <c r="A81" s="66" t="s">
        <v>826</v>
      </c>
      <c r="B81" s="70"/>
      <c r="C81" s="536"/>
      <c r="D81" s="536"/>
      <c r="E81" s="536"/>
      <c r="F81" s="549"/>
    </row>
    <row r="82" spans="1:6" ht="12.75">
      <c r="A82" s="66" t="s">
        <v>827</v>
      </c>
      <c r="B82" s="70"/>
      <c r="C82" s="548"/>
      <c r="D82" s="548"/>
      <c r="E82" s="548"/>
      <c r="F82" s="550">
        <f>C82-E82</f>
        <v>0</v>
      </c>
    </row>
    <row r="83" spans="1:6" ht="12.75">
      <c r="A83" s="66" t="s">
        <v>828</v>
      </c>
      <c r="B83" s="70"/>
      <c r="C83" s="548"/>
      <c r="D83" s="548"/>
      <c r="E83" s="548"/>
      <c r="F83" s="550">
        <f aca="true" t="shared" si="4" ref="F83:F96">C83-E83</f>
        <v>0</v>
      </c>
    </row>
    <row r="84" spans="1:6" ht="12.75">
      <c r="A84" s="66" t="s">
        <v>548</v>
      </c>
      <c r="B84" s="70"/>
      <c r="C84" s="548"/>
      <c r="D84" s="548"/>
      <c r="E84" s="548"/>
      <c r="F84" s="550">
        <f t="shared" si="4"/>
        <v>0</v>
      </c>
    </row>
    <row r="85" spans="1:6" ht="12.75">
      <c r="A85" s="66" t="s">
        <v>551</v>
      </c>
      <c r="B85" s="70"/>
      <c r="C85" s="548"/>
      <c r="D85" s="548"/>
      <c r="E85" s="548"/>
      <c r="F85" s="550">
        <f t="shared" si="4"/>
        <v>0</v>
      </c>
    </row>
    <row r="86" spans="1:6" ht="12.75">
      <c r="A86" s="66">
        <v>5</v>
      </c>
      <c r="B86" s="67"/>
      <c r="C86" s="548"/>
      <c r="D86" s="548"/>
      <c r="E86" s="548"/>
      <c r="F86" s="550">
        <f t="shared" si="4"/>
        <v>0</v>
      </c>
    </row>
    <row r="87" spans="1:6" ht="12.75">
      <c r="A87" s="66">
        <v>6</v>
      </c>
      <c r="B87" s="67"/>
      <c r="C87" s="548"/>
      <c r="D87" s="548"/>
      <c r="E87" s="548"/>
      <c r="F87" s="550">
        <f t="shared" si="4"/>
        <v>0</v>
      </c>
    </row>
    <row r="88" spans="1:6" ht="12.75">
      <c r="A88" s="66">
        <v>7</v>
      </c>
      <c r="B88" s="67"/>
      <c r="C88" s="548"/>
      <c r="D88" s="548"/>
      <c r="E88" s="548"/>
      <c r="F88" s="550">
        <f t="shared" si="4"/>
        <v>0</v>
      </c>
    </row>
    <row r="89" spans="1:6" ht="12.75">
      <c r="A89" s="66">
        <v>8</v>
      </c>
      <c r="B89" s="67"/>
      <c r="C89" s="548"/>
      <c r="D89" s="548"/>
      <c r="E89" s="548"/>
      <c r="F89" s="550">
        <f t="shared" si="4"/>
        <v>0</v>
      </c>
    </row>
    <row r="90" spans="1:6" ht="12" customHeight="1">
      <c r="A90" s="66">
        <v>9</v>
      </c>
      <c r="B90" s="67"/>
      <c r="C90" s="548"/>
      <c r="D90" s="548"/>
      <c r="E90" s="548"/>
      <c r="F90" s="550">
        <f t="shared" si="4"/>
        <v>0</v>
      </c>
    </row>
    <row r="91" spans="1:6" ht="12.75">
      <c r="A91" s="66">
        <v>10</v>
      </c>
      <c r="B91" s="67"/>
      <c r="C91" s="548"/>
      <c r="D91" s="548"/>
      <c r="E91" s="548"/>
      <c r="F91" s="550">
        <f t="shared" si="4"/>
        <v>0</v>
      </c>
    </row>
    <row r="92" spans="1:6" ht="12.75">
      <c r="A92" s="66">
        <v>11</v>
      </c>
      <c r="B92" s="67"/>
      <c r="C92" s="548"/>
      <c r="D92" s="548"/>
      <c r="E92" s="548"/>
      <c r="F92" s="550">
        <f t="shared" si="4"/>
        <v>0</v>
      </c>
    </row>
    <row r="93" spans="1:6" ht="12.75">
      <c r="A93" s="66">
        <v>12</v>
      </c>
      <c r="B93" s="67"/>
      <c r="C93" s="548"/>
      <c r="D93" s="548"/>
      <c r="E93" s="548"/>
      <c r="F93" s="550">
        <f t="shared" si="4"/>
        <v>0</v>
      </c>
    </row>
    <row r="94" spans="1:6" ht="12.75">
      <c r="A94" s="66">
        <v>13</v>
      </c>
      <c r="B94" s="67"/>
      <c r="C94" s="548"/>
      <c r="D94" s="548"/>
      <c r="E94" s="548"/>
      <c r="F94" s="550">
        <f t="shared" si="4"/>
        <v>0</v>
      </c>
    </row>
    <row r="95" spans="1:6" ht="12" customHeight="1">
      <c r="A95" s="66">
        <v>14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15</v>
      </c>
      <c r="B96" s="67"/>
      <c r="C96" s="548"/>
      <c r="D96" s="548"/>
      <c r="E96" s="548"/>
      <c r="F96" s="550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49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49"/>
    </row>
    <row r="99" spans="1:6" ht="12.75">
      <c r="A99" s="66" t="s">
        <v>542</v>
      </c>
      <c r="B99" s="70"/>
      <c r="C99" s="548"/>
      <c r="D99" s="548"/>
      <c r="E99" s="548"/>
      <c r="F99" s="550">
        <f>C99-E99</f>
        <v>0</v>
      </c>
    </row>
    <row r="100" spans="1:6" ht="12.75">
      <c r="A100" s="66" t="s">
        <v>545</v>
      </c>
      <c r="B100" s="70"/>
      <c r="C100" s="548"/>
      <c r="D100" s="548"/>
      <c r="E100" s="548"/>
      <c r="F100" s="550">
        <f aca="true" t="shared" si="5" ref="F100:F113">C100-E100</f>
        <v>0</v>
      </c>
    </row>
    <row r="101" spans="1:6" ht="12.75">
      <c r="A101" s="66" t="s">
        <v>548</v>
      </c>
      <c r="B101" s="70"/>
      <c r="C101" s="548"/>
      <c r="D101" s="548"/>
      <c r="E101" s="548"/>
      <c r="F101" s="550">
        <f t="shared" si="5"/>
        <v>0</v>
      </c>
    </row>
    <row r="102" spans="1:6" ht="12.75">
      <c r="A102" s="66" t="s">
        <v>551</v>
      </c>
      <c r="B102" s="70"/>
      <c r="C102" s="548"/>
      <c r="D102" s="548"/>
      <c r="E102" s="548"/>
      <c r="F102" s="550">
        <f t="shared" si="5"/>
        <v>0</v>
      </c>
    </row>
    <row r="103" spans="1:6" ht="12.75">
      <c r="A103" s="66">
        <v>5</v>
      </c>
      <c r="B103" s="67"/>
      <c r="C103" s="548"/>
      <c r="D103" s="548"/>
      <c r="E103" s="548"/>
      <c r="F103" s="550">
        <f t="shared" si="5"/>
        <v>0</v>
      </c>
    </row>
    <row r="104" spans="1:6" ht="12.75">
      <c r="A104" s="66">
        <v>6</v>
      </c>
      <c r="B104" s="67"/>
      <c r="C104" s="548"/>
      <c r="D104" s="548"/>
      <c r="E104" s="548"/>
      <c r="F104" s="550">
        <f t="shared" si="5"/>
        <v>0</v>
      </c>
    </row>
    <row r="105" spans="1:6" ht="12.75">
      <c r="A105" s="66">
        <v>7</v>
      </c>
      <c r="B105" s="67"/>
      <c r="C105" s="548"/>
      <c r="D105" s="548"/>
      <c r="E105" s="548"/>
      <c r="F105" s="550">
        <f t="shared" si="5"/>
        <v>0</v>
      </c>
    </row>
    <row r="106" spans="1:6" ht="12.75">
      <c r="A106" s="66">
        <v>8</v>
      </c>
      <c r="B106" s="67"/>
      <c r="C106" s="548"/>
      <c r="D106" s="548"/>
      <c r="E106" s="548"/>
      <c r="F106" s="550">
        <f t="shared" si="5"/>
        <v>0</v>
      </c>
    </row>
    <row r="107" spans="1:6" ht="12" customHeight="1">
      <c r="A107" s="66">
        <v>9</v>
      </c>
      <c r="B107" s="67"/>
      <c r="C107" s="548"/>
      <c r="D107" s="548"/>
      <c r="E107" s="548"/>
      <c r="F107" s="550">
        <f t="shared" si="5"/>
        <v>0</v>
      </c>
    </row>
    <row r="108" spans="1:6" ht="12.75">
      <c r="A108" s="66">
        <v>10</v>
      </c>
      <c r="B108" s="67"/>
      <c r="C108" s="548"/>
      <c r="D108" s="548"/>
      <c r="E108" s="548"/>
      <c r="F108" s="550">
        <f t="shared" si="5"/>
        <v>0</v>
      </c>
    </row>
    <row r="109" spans="1:6" ht="12.75">
      <c r="A109" s="66">
        <v>11</v>
      </c>
      <c r="B109" s="67"/>
      <c r="C109" s="548"/>
      <c r="D109" s="548"/>
      <c r="E109" s="548"/>
      <c r="F109" s="550">
        <f t="shared" si="5"/>
        <v>0</v>
      </c>
    </row>
    <row r="110" spans="1:6" ht="12.75">
      <c r="A110" s="66">
        <v>12</v>
      </c>
      <c r="B110" s="67"/>
      <c r="C110" s="548"/>
      <c r="D110" s="548"/>
      <c r="E110" s="548"/>
      <c r="F110" s="550">
        <f t="shared" si="5"/>
        <v>0</v>
      </c>
    </row>
    <row r="111" spans="1:6" ht="12.75">
      <c r="A111" s="66">
        <v>13</v>
      </c>
      <c r="B111" s="67"/>
      <c r="C111" s="548"/>
      <c r="D111" s="548"/>
      <c r="E111" s="548"/>
      <c r="F111" s="550">
        <f t="shared" si="5"/>
        <v>0</v>
      </c>
    </row>
    <row r="112" spans="1:6" ht="12" customHeight="1">
      <c r="A112" s="66">
        <v>14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15</v>
      </c>
      <c r="B113" s="67"/>
      <c r="C113" s="548"/>
      <c r="D113" s="548"/>
      <c r="E113" s="548"/>
      <c r="F113" s="550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49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49"/>
    </row>
    <row r="116" spans="1:6" ht="12.75">
      <c r="A116" s="66" t="s">
        <v>542</v>
      </c>
      <c r="B116" s="70"/>
      <c r="C116" s="548"/>
      <c r="D116" s="548"/>
      <c r="E116" s="548"/>
      <c r="F116" s="550">
        <f>C116-E116</f>
        <v>0</v>
      </c>
    </row>
    <row r="117" spans="1:6" ht="12.75">
      <c r="A117" s="66" t="s">
        <v>545</v>
      </c>
      <c r="B117" s="70"/>
      <c r="C117" s="548"/>
      <c r="D117" s="548"/>
      <c r="E117" s="548"/>
      <c r="F117" s="550">
        <f aca="true" t="shared" si="6" ref="F117:F130">C117-E117</f>
        <v>0</v>
      </c>
    </row>
    <row r="118" spans="1:6" ht="12.75">
      <c r="A118" s="66" t="s">
        <v>548</v>
      </c>
      <c r="B118" s="70"/>
      <c r="C118" s="548"/>
      <c r="D118" s="548"/>
      <c r="E118" s="548"/>
      <c r="F118" s="550">
        <f t="shared" si="6"/>
        <v>0</v>
      </c>
    </row>
    <row r="119" spans="1:6" ht="12.75">
      <c r="A119" s="66" t="s">
        <v>551</v>
      </c>
      <c r="B119" s="70"/>
      <c r="C119" s="548"/>
      <c r="D119" s="548"/>
      <c r="E119" s="548"/>
      <c r="F119" s="550">
        <f t="shared" si="6"/>
        <v>0</v>
      </c>
    </row>
    <row r="120" spans="1:6" ht="12.75">
      <c r="A120" s="66">
        <v>5</v>
      </c>
      <c r="B120" s="67"/>
      <c r="C120" s="548"/>
      <c r="D120" s="548"/>
      <c r="E120" s="548"/>
      <c r="F120" s="550">
        <f t="shared" si="6"/>
        <v>0</v>
      </c>
    </row>
    <row r="121" spans="1:6" ht="12.75">
      <c r="A121" s="66">
        <v>6</v>
      </c>
      <c r="B121" s="67"/>
      <c r="C121" s="548"/>
      <c r="D121" s="548"/>
      <c r="E121" s="548"/>
      <c r="F121" s="550">
        <f t="shared" si="6"/>
        <v>0</v>
      </c>
    </row>
    <row r="122" spans="1:6" ht="12.75">
      <c r="A122" s="66">
        <v>7</v>
      </c>
      <c r="B122" s="67"/>
      <c r="C122" s="548"/>
      <c r="D122" s="548"/>
      <c r="E122" s="548"/>
      <c r="F122" s="550">
        <f t="shared" si="6"/>
        <v>0</v>
      </c>
    </row>
    <row r="123" spans="1:6" ht="12.75">
      <c r="A123" s="66">
        <v>8</v>
      </c>
      <c r="B123" s="67"/>
      <c r="C123" s="548"/>
      <c r="D123" s="548"/>
      <c r="E123" s="548"/>
      <c r="F123" s="550">
        <f t="shared" si="6"/>
        <v>0</v>
      </c>
    </row>
    <row r="124" spans="1:6" ht="12" customHeight="1">
      <c r="A124" s="66">
        <v>9</v>
      </c>
      <c r="B124" s="67"/>
      <c r="C124" s="548"/>
      <c r="D124" s="548"/>
      <c r="E124" s="548"/>
      <c r="F124" s="550">
        <f t="shared" si="6"/>
        <v>0</v>
      </c>
    </row>
    <row r="125" spans="1:6" ht="12.75">
      <c r="A125" s="66">
        <v>10</v>
      </c>
      <c r="B125" s="67"/>
      <c r="C125" s="548"/>
      <c r="D125" s="548"/>
      <c r="E125" s="548"/>
      <c r="F125" s="550">
        <f t="shared" si="6"/>
        <v>0</v>
      </c>
    </row>
    <row r="126" spans="1:6" ht="12.75">
      <c r="A126" s="66">
        <v>11</v>
      </c>
      <c r="B126" s="67"/>
      <c r="C126" s="548"/>
      <c r="D126" s="548"/>
      <c r="E126" s="548"/>
      <c r="F126" s="550">
        <f t="shared" si="6"/>
        <v>0</v>
      </c>
    </row>
    <row r="127" spans="1:6" ht="12.75">
      <c r="A127" s="66">
        <v>12</v>
      </c>
      <c r="B127" s="67"/>
      <c r="C127" s="548"/>
      <c r="D127" s="548"/>
      <c r="E127" s="548"/>
      <c r="F127" s="550">
        <f t="shared" si="6"/>
        <v>0</v>
      </c>
    </row>
    <row r="128" spans="1:6" ht="12.75">
      <c r="A128" s="66">
        <v>13</v>
      </c>
      <c r="B128" s="67"/>
      <c r="C128" s="548"/>
      <c r="D128" s="548"/>
      <c r="E128" s="548"/>
      <c r="F128" s="550">
        <f t="shared" si="6"/>
        <v>0</v>
      </c>
    </row>
    <row r="129" spans="1:6" ht="12" customHeight="1">
      <c r="A129" s="66">
        <v>14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15</v>
      </c>
      <c r="B130" s="67"/>
      <c r="C130" s="548"/>
      <c r="D130" s="548"/>
      <c r="E130" s="548"/>
      <c r="F130" s="550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49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49"/>
    </row>
    <row r="133" spans="1:6" ht="12.75">
      <c r="A133" s="66" t="s">
        <v>542</v>
      </c>
      <c r="B133" s="70"/>
      <c r="C133" s="548"/>
      <c r="D133" s="548"/>
      <c r="E133" s="548"/>
      <c r="F133" s="550">
        <f>C133-E133</f>
        <v>0</v>
      </c>
    </row>
    <row r="134" spans="1:6" ht="12.75">
      <c r="A134" s="66" t="s">
        <v>545</v>
      </c>
      <c r="B134" s="70"/>
      <c r="C134" s="548"/>
      <c r="D134" s="548"/>
      <c r="E134" s="548"/>
      <c r="F134" s="550">
        <f aca="true" t="shared" si="7" ref="F134:F147">C134-E134</f>
        <v>0</v>
      </c>
    </row>
    <row r="135" spans="1:6" ht="12.75">
      <c r="A135" s="66" t="s">
        <v>548</v>
      </c>
      <c r="B135" s="70"/>
      <c r="C135" s="548"/>
      <c r="D135" s="548"/>
      <c r="E135" s="548"/>
      <c r="F135" s="550">
        <f t="shared" si="7"/>
        <v>0</v>
      </c>
    </row>
    <row r="136" spans="1:6" ht="12.75">
      <c r="A136" s="66" t="s">
        <v>551</v>
      </c>
      <c r="B136" s="70"/>
      <c r="C136" s="548"/>
      <c r="D136" s="548"/>
      <c r="E136" s="548"/>
      <c r="F136" s="550">
        <f t="shared" si="7"/>
        <v>0</v>
      </c>
    </row>
    <row r="137" spans="1:6" ht="12.75">
      <c r="A137" s="66">
        <v>5</v>
      </c>
      <c r="B137" s="67"/>
      <c r="C137" s="548"/>
      <c r="D137" s="548"/>
      <c r="E137" s="548"/>
      <c r="F137" s="550">
        <f t="shared" si="7"/>
        <v>0</v>
      </c>
    </row>
    <row r="138" spans="1:6" ht="12.75">
      <c r="A138" s="66">
        <v>6</v>
      </c>
      <c r="B138" s="67"/>
      <c r="C138" s="548"/>
      <c r="D138" s="548"/>
      <c r="E138" s="548"/>
      <c r="F138" s="550">
        <f t="shared" si="7"/>
        <v>0</v>
      </c>
    </row>
    <row r="139" spans="1:6" ht="12.75">
      <c r="A139" s="66">
        <v>7</v>
      </c>
      <c r="B139" s="67"/>
      <c r="C139" s="548"/>
      <c r="D139" s="548"/>
      <c r="E139" s="548"/>
      <c r="F139" s="550">
        <f t="shared" si="7"/>
        <v>0</v>
      </c>
    </row>
    <row r="140" spans="1:6" ht="12.75">
      <c r="A140" s="66">
        <v>8</v>
      </c>
      <c r="B140" s="67"/>
      <c r="C140" s="548"/>
      <c r="D140" s="548"/>
      <c r="E140" s="548"/>
      <c r="F140" s="550">
        <f t="shared" si="7"/>
        <v>0</v>
      </c>
    </row>
    <row r="141" spans="1:6" ht="12" customHeight="1">
      <c r="A141" s="66">
        <v>9</v>
      </c>
      <c r="B141" s="67"/>
      <c r="C141" s="548"/>
      <c r="D141" s="548"/>
      <c r="E141" s="548"/>
      <c r="F141" s="550">
        <f t="shared" si="7"/>
        <v>0</v>
      </c>
    </row>
    <row r="142" spans="1:6" ht="12.75">
      <c r="A142" s="66">
        <v>10</v>
      </c>
      <c r="B142" s="67"/>
      <c r="C142" s="548"/>
      <c r="D142" s="548"/>
      <c r="E142" s="548"/>
      <c r="F142" s="550">
        <f t="shared" si="7"/>
        <v>0</v>
      </c>
    </row>
    <row r="143" spans="1:6" ht="12.75">
      <c r="A143" s="66">
        <v>11</v>
      </c>
      <c r="B143" s="67"/>
      <c r="C143" s="548"/>
      <c r="D143" s="548"/>
      <c r="E143" s="548"/>
      <c r="F143" s="550">
        <f t="shared" si="7"/>
        <v>0</v>
      </c>
    </row>
    <row r="144" spans="1:6" ht="12.75">
      <c r="A144" s="66">
        <v>12</v>
      </c>
      <c r="B144" s="67"/>
      <c r="C144" s="548"/>
      <c r="D144" s="548"/>
      <c r="E144" s="548"/>
      <c r="F144" s="550">
        <f t="shared" si="7"/>
        <v>0</v>
      </c>
    </row>
    <row r="145" spans="1:6" ht="12.75">
      <c r="A145" s="66">
        <v>13</v>
      </c>
      <c r="B145" s="67"/>
      <c r="C145" s="548"/>
      <c r="D145" s="548"/>
      <c r="E145" s="548"/>
      <c r="F145" s="550">
        <f t="shared" si="7"/>
        <v>0</v>
      </c>
    </row>
    <row r="146" spans="1:6" ht="12" customHeight="1">
      <c r="A146" s="66">
        <v>14</v>
      </c>
      <c r="B146" s="67"/>
      <c r="C146" s="548"/>
      <c r="D146" s="548"/>
      <c r="E146" s="548"/>
      <c r="F146" s="550">
        <f t="shared" si="7"/>
        <v>0</v>
      </c>
    </row>
    <row r="147" spans="1:6" ht="12.75">
      <c r="A147" s="66">
        <v>15</v>
      </c>
      <c r="B147" s="67"/>
      <c r="C147" s="548"/>
      <c r="D147" s="548"/>
      <c r="E147" s="548"/>
      <c r="F147" s="550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49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49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605">
        <f>C79-'справка №1-БАЛАНС'!C34</f>
        <v>0</v>
      </c>
      <c r="D150" s="74"/>
      <c r="E150" s="74"/>
      <c r="F150" s="74"/>
    </row>
    <row r="151" spans="1:6" ht="12.75">
      <c r="A151" s="558" t="s">
        <v>892</v>
      </c>
      <c r="B151" s="559"/>
      <c r="C151" s="647" t="s">
        <v>865</v>
      </c>
      <c r="D151" s="647"/>
      <c r="E151" s="647"/>
      <c r="F151" s="647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7" t="s">
        <v>863</v>
      </c>
      <c r="D153" s="647"/>
      <c r="E153" s="647"/>
      <c r="F153" s="647"/>
    </row>
    <row r="154" spans="3:5" ht="12.75">
      <c r="C154" s="75"/>
      <c r="E154" s="75"/>
    </row>
    <row r="155" spans="3:6" ht="12.75">
      <c r="C155" s="647" t="s">
        <v>885</v>
      </c>
      <c r="D155" s="647"/>
      <c r="E155" s="647"/>
      <c r="F155" s="647"/>
    </row>
  </sheetData>
  <sheetProtection/>
  <mergeCells count="6">
    <mergeCell ref="C155:F155"/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Nelly</cp:lastModifiedBy>
  <cp:lastPrinted>2009-07-30T14:34:14Z</cp:lastPrinted>
  <dcterms:created xsi:type="dcterms:W3CDTF">2000-06-29T12:02:40Z</dcterms:created>
  <dcterms:modified xsi:type="dcterms:W3CDTF">2009-07-30T14:39:19Z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