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<sst xmlns="http://schemas.openxmlformats.org/spreadsheetml/2006/main" count="1078" uniqueCount="875">
  <si>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</si>
  <si>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</si>
  <si>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</si>
  <si>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</si>
  <si>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</si>
  <si>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</si>
  <si>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</si>
  <si>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</si>
  <si>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</si>
  <si>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</si>
  <si>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</si>
  <si>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</si>
  <si>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</si>
  <si>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</si>
  <si>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</si>
  <si>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</si>
  <si>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</si>
  <si>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</si>
  <si>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</si>
  <si>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</si>
  <si>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</si>
  <si>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</si>
  <si>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</si>
  <si>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</si>
  <si>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</si>
  <si>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</si>
  <si>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</si>
  <si>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</si>
  <si>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</si>
  <si>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</si>
  <si>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</si>
  <si>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</si>
  <si>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</si>
  <si>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</si>
  <si>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</si>
  <si>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</si>
  <si>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</si>
  <si>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</si>
  <si>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</si>
  <si>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</si>
  <si>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</si>
  <si>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</si>
  <si>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</si>
  <si>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</si>
  <si>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</si>
  <si>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</si>
  <si>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</si>
  <si>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</si>
  <si>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</si>
  <si>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</si>
  <si>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</si>
  <si>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</si>
  <si>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</si>
  <si>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</si>
  <si>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</si>
  <si>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</si>
  <si>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</si>
  <si>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</si>
  <si>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</si>
  <si>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</si>
  <si>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</si>
  <si>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</si>
  <si>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</si>
  <si>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</si>
  <si>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</si>
  <si>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</si>
  <si>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</si>
  <si>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</si>
  <si>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</si>
  <si>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</si>
  <si>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</si>
  <si>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</si>
  <si>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</si>
  <si>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</si>
  <si>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</si>
  <si>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</si>
  <si>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</si>
  <si>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</si>
  <si>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</si>
  <si>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</si>
  <si>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</si>
  <si>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</si>
  <si>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</si>
  <si>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</si>
  <si>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</si>
  <si>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</si>
  <si>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</si>
  <si>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</si>
  <si>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</si>
  <si>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</si>
  <si>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</si>
  <si>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</si>
  <si>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</si>
  <si>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</si>
  <si>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</si>
  <si>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</si>
  <si>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</si>
  <si>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</si>
  <si>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</si>
  <si>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</si>
  <si>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</si>
  <si>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</si>
  <si>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</si>
  <si>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</si>
  <si>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</si>
  <si>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</si>
  <si>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</si>
  <si>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</si>
  <si>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</si>
  <si>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</si>
  <si>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</si>
  <si>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</si>
  <si>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</si>
  <si>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</si>
  <si>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</si>
  <si>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</si>
  <si>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</si>
  <si>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</si>
  <si>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</si>
  <si>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</si>
  <si>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</si>
  <si>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</si>
  <si>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</si>
  <si>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</si>
  <si>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</si>
  <si>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</si>
  <si>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</si>
  <si>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</si>
  <si>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</si>
  <si>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</si>
  <si>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</si>
  <si>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</si>
  <si>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</si>
  <si>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</si>
  <si>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</si>
  <si>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</si>
  <si>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</si>
  <si>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</si>
  <si>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</si>
  <si>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</si>
  <si>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</si>
  <si>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</si>
  <si>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</si>
  <si>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</si>
  <si>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</si>
  <si>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</si>
  <si>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</si>
  <si>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</si>
  <si>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</si>
  <si>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</si>
  <si>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</si>
  <si>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</si>
  <si>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</si>
  <si>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</si>
  <si>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</si>
  <si>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</si>
  <si>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</si>
  <si>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</si>
  <si>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</si>
  <si>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</si>
  <si>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</si>
  <si>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</si>
  <si>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</si>
  <si>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</si>
  <si>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</si>
  <si>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</si>
  <si>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</si>
  <si>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</si>
  <si>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</si>
  <si>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</si>
  <si>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</si>
  <si>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</si>
  <si>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</si>
  <si>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</si>
  <si>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</si>
  <si>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</si>
  <si>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</si>
  <si>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</si>
  <si>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</si>
  <si>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</si>
  <si>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</si>
  <si>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</si>
  <si>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</si>
  <si>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</si>
  <si>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</si>
  <si>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</si>
  <si>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</si>
  <si>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</si>
  <si>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</si>
  <si>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</si>
  <si>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</si>
  <si>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</si>
  <si>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</si>
  <si>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</si>
  <si>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</si>
  <si>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</si>
  <si>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</si>
  <si>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</si>
  <si>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</si>
  <si>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</si>
  <si>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</si>
  <si>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</si>
  <si>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</si>
  <si>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</si>
  <si>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</si>
  <si>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</si>
  <si>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</si>
  <si>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</si>
  <si>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</si>
  <si>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</si>
  <si>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</si>
  <si>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</si>
  <si>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</si>
  <si>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</si>
  <si>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</si>
  <si>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</si>
  <si>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</si>
  <si>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</si>
  <si>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</si>
  <si>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</si>
  <si>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</si>
  <si>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</si>
  <si>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</si>
  <si>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</si>
  <si>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</si>
  <si>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</si>
  <si>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</si>
  <si>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</si>
  <si>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</si>
  <si>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</si>
  <si>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</si>
  <si>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</si>
  <si>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</si>
  <si>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</si>
  <si>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</si>
  <si>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</si>
  <si>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</si>
  <si>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</si>
  <si>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</si>
  <si>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</si>
  <si>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</si>
  <si>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</si>
  <si>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</si>
  <si>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</si>
  <si>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</si>
  <si>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</si>
  <si>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</si>
  <si>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</si>
  <si>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</si>
  <si>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</si>
  <si>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</si>
  <si>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</si>
  <si>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</si>
  <si>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</si>
  <si>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</si>
  <si>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</si>
  <si>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</si>
  <si>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</si>
  <si>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</si>
  <si>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</si>
  <si>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</si>
  <si>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</si>
  <si>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</si>
  <si>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</si>
  <si>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</si>
  <si>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</si>
  <si>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</si>
  <si>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</si>
  <si>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</si>
  <si>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</si>
  <si>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</si>
  <si>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</si>
  <si>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</si>
  <si>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</si>
  <si>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</si>
  <si>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</si>
  <si>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</si>
  <si>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</si>
  <si>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</si>
  <si>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</si>
  <si>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</si>
  <si>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</si>
  <si>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</si>
  <si>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</si>
  <si>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</si>
  <si>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</si>
  <si>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</si>
  <si>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</si>
  <si>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</si>
  <si>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</si>
  <si>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</si>
  <si>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</si>
  <si>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</si>
  <si>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</si>
  <si>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</si>
  <si>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</si>
  <si>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</si>
  <si>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</si>
  <si>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</si>
  <si>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</si>
  <si>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</si>
  <si>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</si>
  <si>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</si>
  <si>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</si>
  <si>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</si>
  <si>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</si>
  <si>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</si>
  <si>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</si>
  <si>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</si>
  <si>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</si>
  <si>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</si>
  <si>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</si>
  <si>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</si>
  <si>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</si>
  <si>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</si>
  <si>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</si>
  <si>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</si>
  <si>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</si>
  <si>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</si>
  <si>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</si>
  <si>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</si>
  <si>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</si>
  <si>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</si>
  <si>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</si>
  <si>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</si>
  <si>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</si>
  <si>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</si>
  <si>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</si>
  <si>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</si>
  <si>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</si>
  <si>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</si>
  <si>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</si>
  <si>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</si>
  <si>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</si>
  <si>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</si>
  <si>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</si>
  <si>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</si>
  <si>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</si>
  <si>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</si>
  <si>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</si>
  <si>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</si>
  <si>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</si>
  <si>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</si>
  <si>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</si>
  <si>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</si>
  <si>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</si>
  <si>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</si>
  <si>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</si>
  <si>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</si>
  <si>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</si>
  <si>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</si>
  <si>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</si>
  <si>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</si>
  <si>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</si>
  <si>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</si>
  <si>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</si>
  <si>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</si>
  <si>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</si>
  <si>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</si>
  <si>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</si>
  <si>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</si>
  <si>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</si>
  <si>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</si>
  <si>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</si>
  <si>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</si>
  <si>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</si>
  <si>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</si>
  <si>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</si>
  <si>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</si>
  <si>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</si>
  <si>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</si>
  <si>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</si>
  <si>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</si>
  <si>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</si>
  <si>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</si>
  <si>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</si>
  <si>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</si>
  <si>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</si>
  <si>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</si>
  <si>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</si>
  <si>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</si>
  <si>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</si>
  <si>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</si>
  <si>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</si>
  <si>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</si>
  <si>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</si>
  <si>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</si>
  <si>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</si>
  <si>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</si>
  <si>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</si>
  <si>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</si>
  <si>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</si>
  <si>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</si>
  <si>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</si>
  <si>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</si>
  <si>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</si>
  <si>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</si>
  <si>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</si>
  <si>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</si>
  <si>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</si>
  <si>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</si>
  <si>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</si>
  <si>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</si>
  <si>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</si>
  <si>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</si>
  <si>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</si>
  <si>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</si>
  <si>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</si>
  <si>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</si>
  <si>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</si>
  <si>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</si>
  <si>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</si>
  <si>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</si>
  <si>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</si>
  <si>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</si>
  <si>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</si>
  <si>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</si>
  <si>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</si>
  <si>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</si>
  <si>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</si>
  <si>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</si>
  <si>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</si>
  <si>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</si>
  <si>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</si>
  <si>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</si>
  <si>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</si>
  <si>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</si>
  <si>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</si>
  <si>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</si>
  <si>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</si>
  <si>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</si>
  <si>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</si>
  <si>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</si>
  <si>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</si>
  <si>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</si>
  <si>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</si>
  <si>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</si>
  <si>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</si>
  <si>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</si>
  <si>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</si>
  <si>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</si>
  <si>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</si>
  <si>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</si>
  <si>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</si>
  <si>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</si>
  <si>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</si>
  <si>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</si>
  <si>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</si>
  <si>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</si>
  <si>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</si>
  <si>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</si>
  <si>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</si>
  <si>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</si>
  <si>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</si>
  <si>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</si>
  <si>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</si>
  <si>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</si>
  <si>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</si>
  <si>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</si>
  <si>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</si>
  <si>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</si>
  <si>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</si>
  <si>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</si>
  <si>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</si>
  <si>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</si>
  <si>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</si>
  <si>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</si>
  <si>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</si>
  <si>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</si>
  <si>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</si>
  <si>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</si>
  <si>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</si>
  <si>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</si>
  <si>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</si>
  <si>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</si>
  <si>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</si>
  <si>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</si>
  <si>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</si>
  <si>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</si>
  <si>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</si>
  <si>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</si>
  <si>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</si>
  <si>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</si>
  <si>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</si>
  <si>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</si>
  <si>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</si>
  <si>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</si>
  <si>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</si>
  <si>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</si>
  <si>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</si>
  <si>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</si>
  <si>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</si>
  <si>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</si>
  <si>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</si>
  <si>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</si>
  <si>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</si>
  <si>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</si>
  <si>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</si>
  <si>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</si>
  <si>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</si>
  <si>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</si>
  <si>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</si>
  <si>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</si>
  <si>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</si>
  <si>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</si>
  <si>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</si>
  <si>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</si>
  <si>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</si>
  <si>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</si>
  <si>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</si>
  <si>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</si>
  <si>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</si>
  <si>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</si>
  <si>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</si>
  <si>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</si>
  <si>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</si>
  <si>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</si>
  <si>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</si>
  <si>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</si>
  <si>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</si>
  <si>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</si>
  <si>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</si>
  <si>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</si>
  <si>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</si>
  <si>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</si>
  <si>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</si>
  <si>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</si>
  <si>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</si>
  <si>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</si>
  <si>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</si>
  <si>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</si>
  <si>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</si>
  <si>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</si>
  <si>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</si>
  <si>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</si>
  <si>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</si>
  <si>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</si>
  <si>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</si>
  <si>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</si>
  <si>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</si>
  <si>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</si>
  <si>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</si>
  <si>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</si>
  <si>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</si>
  <si>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</si>
  <si>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</si>
  <si>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</si>
  <si>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</si>
  <si>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</si>
  <si>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</si>
  <si>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</si>
  <si>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</si>
  <si>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</si>
  <si>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</si>
  <si>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</si>
  <si>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</si>
  <si>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</si>
  <si>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</si>
  <si>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</si>
  <si>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</si>
  <si>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</si>
  <si>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</si>
  <si>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</si>
  <si>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</si>
  <si>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</si>
  <si>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</si>
  <si>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</si>
  <si>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</si>
  <si>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</si>
  <si>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</si>
  <si>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</si>
  <si>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</si>
  <si>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</si>
  <si>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</si>
  <si>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</si>
  <si>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</si>
  <si>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</si>
  <si>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</si>
  <si>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</si>
  <si>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</si>
  <si>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</si>
  <si>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</si>
  <si>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</si>
  <si>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</si>
  <si>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</si>
  <si>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</si>
  <si>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</si>
  <si>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</si>
  <si>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</si>
  <si>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</si>
  <si>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</si>
  <si>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</si>
  <si>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</si>
  <si>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</si>
  <si>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</si>
  <si>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</si>
  <si>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</si>
  <si>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</si>
  <si>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</si>
  <si>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</si>
  <si>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</si>
  <si>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</si>
  <si>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</si>
  <si>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</si>
  <si>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</si>
  <si>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</si>
  <si>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</si>
  <si>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</si>
  <si>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</si>
  <si>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</si>
  <si>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</si>
  <si>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</si>
  <si>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</si>
  <si>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</si>
  <si>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</si>
  <si>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</si>
  <si>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</si>
  <si>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</si>
  <si>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</si>
  <si>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</si>
  <si>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</si>
  <si>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</si>
  <si>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</si>
  <si>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</si>
  <si>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</si>
  <si>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</si>
  <si>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</si>
  <si>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</si>
  <si>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</si>
  <si>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</si>
  <si>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</si>
  <si>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</si>
  <si>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</si>
  <si>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</si>
  <si>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</si>
  <si>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</si>
  <si>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</si>
  <si>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</si>
  <si>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</si>
  <si>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</si>
  <si>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</si>
  <si>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</si>
  <si>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</si>
  <si>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</si>
  <si>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</si>
  <si>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</si>
  <si>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</si>
  <si>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</si>
  <si>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</si>
  <si>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</si>
  <si>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</si>
  <si>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</si>
  <si>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</si>
  <si>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</si>
  <si>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</si>
  <si>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</si>
  <si>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</si>
  <si>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</si>
  <si>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</si>
  <si>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</si>
  <si>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</si>
  <si>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</si>
  <si>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</si>
  <si>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</si>
  <si>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</si>
  <si>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</si>
  <si>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</si>
  <si>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</si>
  <si>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</si>
  <si>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</si>
  <si>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</si>
  <si>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</si>
  <si>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</si>
  <si>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</si>
  <si>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</si>
  <si>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</si>
  <si>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</si>
  <si>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</si>
  <si>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</si>
  <si>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</si>
  <si>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</si>
  <si>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</si>
  <si>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</si>
  <si>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</si>
  <si>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</si>
  <si>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</si>
  <si>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</si>
  <si>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</si>
  <si>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</si>
  <si>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</si>
  <si>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</si>
  <si>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</si>
  <si>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</si>
  <si>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</si>
  <si>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</si>
  <si>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</si>
  <si>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</si>
  <si>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</si>
  <si>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</si>
  <si>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</si>
  <si>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</si>
  <si>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</si>
  <si>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</si>
  <si>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</si>
  <si>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</si>
  <si>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</si>
  <si>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</si>
  <si>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</si>
  <si>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</si>
  <si>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</si>
  <si>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</si>
  <si>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</si>
  <si>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</si>
  <si>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</si>
  <si>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</si>
  <si>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</si>
  <si>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</si>
  <si>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</si>
  <si>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</si>
  <si>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</si>
  <si>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</si>
  <si>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</si>
  <si>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</si>
  <si>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</si>
  <si>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</si>
  <si>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</si>
  <si>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</si>
  <si>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</si>
  <si>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</si>
  <si>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</si>
  <si>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</si>
  <si>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</si>
  <si>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</si>
  <si>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</si>
  <si>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</si>
  <si>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</si>
  <si>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</si>
  <si>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</si>
  <si>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</si>
  <si>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</si>
  <si>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</si>
  <si>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</si>
  <si>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</si>
  <si>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</si>
  <si>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</si>
  <si>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</si>
  <si>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</si>
  <si>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</si>
  <si>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</si>
  <si>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</si>
  <si>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</si>
  <si>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</si>
  <si>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</si>
  <si>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</si>
  <si>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</si>
  <si>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</si>
  <si>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</si>
  <si>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</si>
  <si>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</si>
  <si>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</si>
  <si>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</si>
  <si>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</si>
  <si>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</si>
  <si>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</si>
  <si>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</si>
  <si>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</si>
  <si>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</si>
  <si>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</si>
  <si>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</si>
  <si>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</si>
  <si>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</si>
  <si>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</si>
  <si>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</si>
  <si>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</si>
  <si>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</si>
  <si>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</si>
  <si>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</si>
  <si>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</si>
  <si>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</si>
  <si>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</si>
  <si>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</si>
  <si>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</si>
  <si>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</si>
  <si>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</si>
  <si>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</si>
  <si>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</si>
  <si>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</si>
  <si>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</si>
  <si>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</si>
  <si>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</si>
  <si>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</si>
  <si>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</si>
  <si>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</si>
  <si>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</si>
  <si>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</si>
  <si>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</si>
  <si>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</si>
  <si>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</si>
  <si>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</si>
  <si>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</si>
  <si>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</si>
  <si>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</si>
  <si>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</si>
  <si>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</si>
  <si>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</si>
  <si>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</si>
  <si>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</si>
  <si>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</si>
  <si>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</si>
  <si>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</si>
  <si>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</si>
  <si>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</si>
  <si>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</si>
  <si>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</si>
  <si>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</si>
  <si>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</si>
  <si>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</si>
  <si>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</si>
  <si>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</si>
  <si>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</si>
  <si>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</si>
  <si>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</si>
  <si>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</si>
  <si>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</si>
  <si>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</si>
  <si>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</si>
  <si>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</si>
  <si>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</si>
  <si>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</si>
  <si>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</si>
  <si>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</si>
  <si>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</si>
  <si>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</si>
  <si>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</si>
  <si>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</si>
  <si>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</si>
  <si>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</si>
  <si>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</si>
  <si>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</si>
  <si>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</si>
  <si>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</si>
  <si>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</si>
  <si>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</si>
  <si>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</si>
  <si>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</si>
  <si>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</si>
  <si>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</si>
  <si>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</si>
  <si>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</si>
  <si>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</si>
  <si>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</si>
  <si>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</si>
  <si>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</si>
  <si>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</si>
  <si>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</si>
  <si>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</si>
  <si>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</si>
  <si>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</si>
  <si>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</si>
  <si>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</si>
  <si>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</si>
  <si>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</si>
  <si>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</si>
  <si>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</si>
  <si>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</si>
  <si>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"СУПЕР БОРОВЕЦ ПРОПЪРТИ ФОНД"  АДСИЦ</t>
  </si>
  <si>
    <t>НЕКОНСОЛИДИРАН</t>
  </si>
  <si>
    <t>29.04.2009</t>
  </si>
  <si>
    <t>01/01/2008 г. - 31/03/2009 г.</t>
  </si>
  <si>
    <t>Дата на съставяне: 29.04.2009 г.</t>
  </si>
  <si>
    <t xml:space="preserve">Дата на съставяне: 29.04.2009 г.                                      </t>
  </si>
  <si>
    <t xml:space="preserve">Дата  на съставяне: 29.04.2009 г.                                                                                                                             </t>
  </si>
  <si>
    <t xml:space="preserve">Дата на съставяне: 29.04.2009 г.                 </t>
  </si>
  <si>
    <t>Зорница Ботинова</t>
  </si>
  <si>
    <t>Добромир Андонов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</si>
</sst>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3" fontId="11" fillId="0" borderId="0" xfId="28" applyNumberFormat="1" applyFont="1" applyFill="1" applyAlignment="1" applyProtection="1">
      <alignment wrapText="1"/>
      <protection locked="0"/>
    </xf>
    <xf numFmtId="1" fontId="9" fillId="0" borderId="0" xfId="27" applyNumberFormat="1" applyFont="1" applyAlignment="1" applyProtection="1">
      <alignment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workbookViewId="0" topLeftCell="A58">
      <selection activeCell="E106" sqref="E10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865</v>
      </c>
      <c r="F3" s="217" t="s">
        <v>2</v>
      </c>
      <c r="G3" s="172"/>
      <c r="H3" s="461">
        <v>148031273</v>
      </c>
    </row>
    <row r="4" spans="1:8" ht="15">
      <c r="A4" s="582" t="s">
        <v>3</v>
      </c>
      <c r="B4" s="588"/>
      <c r="C4" s="588"/>
      <c r="D4" s="588"/>
      <c r="E4" s="504" t="s">
        <v>866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3120</v>
      </c>
      <c r="D11" s="151">
        <v>3120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>
        <v>3778</v>
      </c>
      <c r="D12" s="151">
        <v>3778</v>
      </c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6898</v>
      </c>
      <c r="D19" s="155">
        <f>SUM(D11:D18)</f>
        <v>6898</v>
      </c>
      <c r="E19" s="237" t="s">
        <v>53</v>
      </c>
      <c r="F19" s="242" t="s">
        <v>54</v>
      </c>
      <c r="G19" s="152">
        <v>459</v>
      </c>
      <c r="H19" s="152">
        <v>459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905</v>
      </c>
      <c r="D20" s="151">
        <v>905</v>
      </c>
      <c r="E20" s="237" t="s">
        <v>57</v>
      </c>
      <c r="F20" s="242" t="s">
        <v>58</v>
      </c>
      <c r="G20" s="158">
        <v>872</v>
      </c>
      <c r="H20" s="158">
        <v>872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1331</v>
      </c>
      <c r="H25" s="154">
        <f>H19+H20+H21</f>
        <v>1331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145</v>
      </c>
      <c r="D26" s="151">
        <v>115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145</v>
      </c>
      <c r="D27" s="155">
        <f>SUM(D23:D26)</f>
        <v>115</v>
      </c>
      <c r="E27" s="253" t="s">
        <v>83</v>
      </c>
      <c r="F27" s="242" t="s">
        <v>84</v>
      </c>
      <c r="G27" s="154">
        <f>SUM(G28:G30)</f>
        <v>-1141</v>
      </c>
      <c r="H27" s="154">
        <f>SUM(H28:H30)</f>
        <v>706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706</v>
      </c>
      <c r="H28" s="152">
        <v>706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-1847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ДОХОДИТЕ'!G34</f>
        <v>-20</v>
      </c>
      <c r="H32" s="316">
        <v>-1847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-1161</v>
      </c>
      <c r="H33" s="154">
        <f>H27+H31+H32</f>
        <v>-1141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820</v>
      </c>
      <c r="H36" s="154">
        <f>H25+H17+H33</f>
        <v>840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7948</v>
      </c>
      <c r="D55" s="155">
        <f>D19+D20+D21+D27+D32+D45+D51+D53+D54</f>
        <v>7918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3520</v>
      </c>
      <c r="H59" s="152">
        <v>3578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896</v>
      </c>
      <c r="H61" s="154">
        <f>SUM(H62:H68)</f>
        <v>901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157</v>
      </c>
      <c r="H64" s="152">
        <v>167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738</v>
      </c>
      <c r="H68" s="152">
        <v>733</v>
      </c>
    </row>
    <row r="69" spans="1:8" ht="15">
      <c r="A69" s="235" t="s">
        <v>215</v>
      </c>
      <c r="B69" s="241" t="s">
        <v>216</v>
      </c>
      <c r="C69" s="151">
        <v>2</v>
      </c>
      <c r="D69" s="151">
        <v>3</v>
      </c>
      <c r="E69" s="251" t="s">
        <v>78</v>
      </c>
      <c r="F69" s="242" t="s">
        <v>217</v>
      </c>
      <c r="G69" s="152">
        <v>3129</v>
      </c>
      <c r="H69" s="152">
        <v>3129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7545</v>
      </c>
      <c r="H71" s="161">
        <f>H59+H60+H61+H69+H70</f>
        <v>7608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193</v>
      </c>
      <c r="D72" s="151">
        <v>193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195</v>
      </c>
      <c r="D75" s="155">
        <f>SUM(D67:D74)</f>
        <v>196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7545</v>
      </c>
      <c r="H79" s="162">
        <f>H71+H74+H75+H76</f>
        <v>7608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222</v>
      </c>
      <c r="D87" s="151">
        <v>314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222</v>
      </c>
      <c r="D91" s="155">
        <f>SUM(D87:D90)</f>
        <v>334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417</v>
      </c>
      <c r="D93" s="155">
        <f>D64+D75+D84+D91+D92</f>
        <v>530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8365</v>
      </c>
      <c r="D94" s="164">
        <f>D93+D55</f>
        <v>8448</v>
      </c>
      <c r="E94" s="449" t="s">
        <v>270</v>
      </c>
      <c r="F94" s="289" t="s">
        <v>271</v>
      </c>
      <c r="G94" s="165">
        <f>G36+G39+G55+G79</f>
        <v>8365</v>
      </c>
      <c r="H94" s="165">
        <f>H36+H39+H55+H79</f>
        <v>8448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873</v>
      </c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1" ht="12.75">
      <c r="E101" s="169" t="s">
        <v>874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2">
      <selection activeCell="C52" sqref="C5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"СУПЕР БОРОВЕЦ ПРОПЪРТИ ФОНД"  АДСИЦ</v>
      </c>
      <c r="C2" s="577"/>
      <c r="D2" s="577"/>
      <c r="E2" s="577"/>
      <c r="F2" s="579" t="s">
        <v>2</v>
      </c>
      <c r="G2" s="579"/>
      <c r="H2" s="526">
        <f>'справка №1-БАЛАНС'!H3</f>
        <v>148031273</v>
      </c>
    </row>
    <row r="3" spans="1:8" ht="15">
      <c r="A3" s="467" t="s">
        <v>275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01/01/2008 г. - 31/03/2009 г.</v>
      </c>
      <c r="C4" s="578"/>
      <c r="D4" s="57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8</v>
      </c>
      <c r="D10" s="46">
        <v>80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</v>
      </c>
      <c r="D12" s="46">
        <v>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0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</v>
      </c>
      <c r="D19" s="49">
        <f>SUM(D9:D15)+D16</f>
        <v>84</v>
      </c>
      <c r="E19" s="304" t="s">
        <v>317</v>
      </c>
      <c r="F19" s="552" t="s">
        <v>318</v>
      </c>
      <c r="G19" s="550">
        <v>0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</v>
      </c>
      <c r="D22" s="46">
        <v>26</v>
      </c>
      <c r="E22" s="304" t="s">
        <v>326</v>
      </c>
      <c r="F22" s="552" t="s">
        <v>327</v>
      </c>
      <c r="G22" s="550">
        <v>0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0</v>
      </c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20</v>
      </c>
      <c r="D28" s="50">
        <f>D26+D19</f>
        <v>129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20</v>
      </c>
      <c r="H30" s="53">
        <f>IF((D28-H28)&gt;0,D28-H28,0)</f>
        <v>128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20</v>
      </c>
      <c r="D33" s="49">
        <f>D28+D31+D32</f>
        <v>129</v>
      </c>
      <c r="E33" s="127" t="s">
        <v>353</v>
      </c>
      <c r="F33" s="554" t="s">
        <v>354</v>
      </c>
      <c r="G33" s="53">
        <f>G32+G31+G28</f>
        <v>0</v>
      </c>
      <c r="H33" s="53">
        <f>H32+H31+H28</f>
        <v>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20</v>
      </c>
      <c r="H34" s="548">
        <f>IF((D33-H33)&gt;0,D33-H33,0)</f>
        <v>128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20</v>
      </c>
      <c r="H39" s="559">
        <f>IF(H34&gt;0,IF(D35+H34&lt;0,0,D35+H34),IF(D34-D35&lt;0,D35-D34,0))</f>
        <v>128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20</v>
      </c>
      <c r="H41" s="52">
        <f>IF(D39=0,IF(H39-H40&gt;0,H39-H40+D40,0),IF(D39-D40&lt;0,D40-D39+H40,0))</f>
        <v>128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</v>
      </c>
      <c r="D42" s="53">
        <f>D33+D35+D39</f>
        <v>129</v>
      </c>
      <c r="E42" s="128" t="s">
        <v>380</v>
      </c>
      <c r="F42" s="129" t="s">
        <v>381</v>
      </c>
      <c r="G42" s="53">
        <f>G39+G33</f>
        <v>20</v>
      </c>
      <c r="H42" s="53">
        <f>H39+H33</f>
        <v>129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863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873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 t="s">
        <v>874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15" sqref="C1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"СУПЕР БОРОВЕЦ ПРОПЪРТИ ФОНД"  АДСИЦ</v>
      </c>
      <c r="C4" s="541" t="s">
        <v>2</v>
      </c>
      <c r="D4" s="541">
        <f>'справка №1-БАЛАНС'!H3</f>
        <v>148031273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01/01/2008 г. - 31/03/2009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-8</v>
      </c>
      <c r="D11" s="54">
        <v>-423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3</v>
      </c>
      <c r="D14" s="54">
        <v>-105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-1197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</v>
      </c>
      <c r="D20" s="55">
        <f>SUM(D10:D19)</f>
        <v>-1729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-43</v>
      </c>
      <c r="D22" s="54">
        <v>-4500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3390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-43</v>
      </c>
      <c r="D32" s="55">
        <f>SUM(D22:D31)</f>
        <v>-1110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3520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-63</v>
      </c>
      <c r="D39" s="54">
        <v>-45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-63</v>
      </c>
      <c r="D42" s="55">
        <f>SUM(D34:D41)</f>
        <v>3475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-112</v>
      </c>
      <c r="D43" s="55">
        <f>D42+D32+D20</f>
        <v>636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334</v>
      </c>
      <c r="D44" s="132">
        <v>33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222</v>
      </c>
      <c r="D45" s="55">
        <f>D44+D43</f>
        <v>669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575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 t="s">
        <v>874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6" bottom="0.5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4">
      <selection activeCell="A35" sqref="A35:J3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"СУПЕР БОРОВЕЦ ПРОПЪРТИ ФОНД" 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148031273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01/01/2008 г. - 31/03/2009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459</v>
      </c>
      <c r="E11" s="58">
        <f>'справка №1-БАЛАНС'!H20</f>
        <v>872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706</v>
      </c>
      <c r="J11" s="58">
        <f>'справка №1-БАЛАНС'!H29+'справка №1-БАЛАНС'!H32</f>
        <v>-1847</v>
      </c>
      <c r="K11" s="60"/>
      <c r="L11" s="344">
        <f>SUM(C11:K11)</f>
        <v>840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459</v>
      </c>
      <c r="E15" s="61">
        <f t="shared" si="2"/>
        <v>872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706</v>
      </c>
      <c r="J15" s="61">
        <f t="shared" si="2"/>
        <v>-1847</v>
      </c>
      <c r="K15" s="61">
        <f t="shared" si="2"/>
        <v>0</v>
      </c>
      <c r="L15" s="344">
        <f t="shared" si="1"/>
        <v>840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-20</v>
      </c>
      <c r="K16" s="60"/>
      <c r="L16" s="344">
        <f t="shared" si="1"/>
        <v>-20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459</v>
      </c>
      <c r="E29" s="59">
        <f t="shared" si="6"/>
        <v>872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706</v>
      </c>
      <c r="J29" s="59">
        <f t="shared" si="6"/>
        <v>-1867</v>
      </c>
      <c r="K29" s="59">
        <f t="shared" si="6"/>
        <v>0</v>
      </c>
      <c r="L29" s="344">
        <f t="shared" si="1"/>
        <v>820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459</v>
      </c>
      <c r="E32" s="59">
        <f t="shared" si="7"/>
        <v>872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706</v>
      </c>
      <c r="J32" s="59">
        <f t="shared" si="7"/>
        <v>-1867</v>
      </c>
      <c r="K32" s="59">
        <f t="shared" si="7"/>
        <v>0</v>
      </c>
      <c r="L32" s="344">
        <f t="shared" si="1"/>
        <v>820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/>
      <c r="K39" s="538" t="s">
        <v>874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E10">
      <selection activeCell="P46" sqref="P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"СУПЕР БОРОВЕЦ ПРОПЪРТИ ФОНД"  АДСИЦ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148031273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01/01/2008 г. - 31/03/2009 г.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3120</v>
      </c>
      <c r="E9" s="189">
        <v>0</v>
      </c>
      <c r="F9" s="189"/>
      <c r="G9" s="74">
        <f>D9+E9-F9</f>
        <v>3120</v>
      </c>
      <c r="H9" s="65"/>
      <c r="I9" s="65"/>
      <c r="J9" s="74">
        <f>G9+H9-I9</f>
        <v>3120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3120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3778</v>
      </c>
      <c r="E10" s="189">
        <f>'справка №1-БАЛАНС'!C63*0.13</f>
        <v>0</v>
      </c>
      <c r="F10" s="189"/>
      <c r="G10" s="74">
        <f aca="true" t="shared" si="2" ref="G10:G39">D10+E10-F10</f>
        <v>3778</v>
      </c>
      <c r="H10" s="65"/>
      <c r="I10" s="65"/>
      <c r="J10" s="74">
        <f aca="true" t="shared" si="3" ref="J10:J39">G10+H10-I10</f>
        <v>3778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3778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6898</v>
      </c>
      <c r="E17" s="194">
        <f>SUM(E9:E16)</f>
        <v>0</v>
      </c>
      <c r="F17" s="194">
        <f>SUM(F9:F16)</f>
        <v>0</v>
      </c>
      <c r="G17" s="74">
        <f t="shared" si="2"/>
        <v>6898</v>
      </c>
      <c r="H17" s="75">
        <f>SUM(H9:H16)</f>
        <v>0</v>
      </c>
      <c r="I17" s="75">
        <f>SUM(I9:I16)</f>
        <v>0</v>
      </c>
      <c r="J17" s="74">
        <f t="shared" si="3"/>
        <v>6898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6898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905</v>
      </c>
      <c r="E18" s="187"/>
      <c r="F18" s="187"/>
      <c r="G18" s="74">
        <f t="shared" si="2"/>
        <v>905</v>
      </c>
      <c r="H18" s="63"/>
      <c r="I18" s="63"/>
      <c r="J18" s="74">
        <f t="shared" si="3"/>
        <v>905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905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4</v>
      </c>
      <c r="E24" s="189"/>
      <c r="F24" s="189"/>
      <c r="G24" s="74">
        <f t="shared" si="2"/>
        <v>4</v>
      </c>
      <c r="H24" s="65"/>
      <c r="I24" s="65"/>
      <c r="J24" s="74">
        <f t="shared" si="3"/>
        <v>4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7807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7807</v>
      </c>
      <c r="H40" s="438">
        <f t="shared" si="13"/>
        <v>0</v>
      </c>
      <c r="I40" s="438">
        <f t="shared" si="13"/>
        <v>0</v>
      </c>
      <c r="J40" s="438">
        <f t="shared" si="13"/>
        <v>7807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7807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873</v>
      </c>
      <c r="J45" s="349"/>
      <c r="K45" s="349"/>
      <c r="L45" s="349"/>
      <c r="M45" s="349"/>
      <c r="N45" s="349"/>
      <c r="O45" s="349"/>
      <c r="P45" s="349" t="s">
        <v>874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workbookViewId="0" topLeftCell="A13">
      <selection activeCell="D38" sqref="D3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"СУПЕР БОРОВЕЦ ПРОПЪРТИ ФОНД"  АДСИЦ</v>
      </c>
      <c r="C3" s="621"/>
      <c r="D3" s="526" t="s">
        <v>2</v>
      </c>
      <c r="E3" s="107">
        <f>'справка №1-БАЛАНС'!H3</f>
        <v>148031273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01/01/2008 г. - 31/03/2009 г.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№1-БАЛАНС'!C68+'справка №1-БАЛАНС'!C67</f>
        <v>0</v>
      </c>
      <c r="D28" s="108">
        <f>C28</f>
        <v>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2</v>
      </c>
      <c r="D29" s="108">
        <f>C29</f>
        <v>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193</v>
      </c>
      <c r="D33" s="105">
        <f>SUM(D34:D37)</f>
        <v>193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191</v>
      </c>
      <c r="D35" s="108">
        <f>C35</f>
        <v>191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2</v>
      </c>
      <c r="D37" s="108">
        <f>C37</f>
        <v>2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195</v>
      </c>
      <c r="D43" s="104">
        <f>D24+D28+D29+D31+D30+D32+D33+D38</f>
        <v>195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195</v>
      </c>
      <c r="D44" s="103">
        <f>D43+D21+D19+D9</f>
        <v>195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3520</v>
      </c>
      <c r="D75" s="103">
        <f>D76+D78</f>
        <v>3520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3520</v>
      </c>
      <c r="D76" s="108">
        <f>C76</f>
        <v>3520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896</v>
      </c>
      <c r="D85" s="104">
        <f>SUM(D86:D90)+D94</f>
        <v>896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157</v>
      </c>
      <c r="D87" s="108">
        <f>C87</f>
        <v>157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0</v>
      </c>
      <c r="D88" s="108">
        <f>C88</f>
        <v>0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1</v>
      </c>
      <c r="D89" s="108">
        <f>C89</f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738</v>
      </c>
      <c r="D90" s="103">
        <f>SUM(D91:D93)</f>
        <v>738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'справка №1-БАЛАНС'!G68</f>
        <v>738</v>
      </c>
      <c r="D93" s="108">
        <f>C93</f>
        <v>738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</f>
        <v>3129</v>
      </c>
      <c r="D95" s="108">
        <f>C95</f>
        <v>3129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7545</v>
      </c>
      <c r="D96" s="104">
        <f>D85+D80+D75+D71+D95</f>
        <v>7545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7545</v>
      </c>
      <c r="D97" s="104">
        <f>D96+D68+D66</f>
        <v>7545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 t="s">
        <v>873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H32" sqref="H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"СУПЕР БОРОВЕЦ ПРОПЪРТИ ФОНД" 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148031273</v>
      </c>
    </row>
    <row r="5" spans="1:9" ht="15">
      <c r="A5" s="501" t="s">
        <v>5</v>
      </c>
      <c r="B5" s="623" t="str">
        <f>'справка №1-БАЛАНС'!E5</f>
        <v>01/01/2008 г. - 31/03/2009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 t="s">
        <v>874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89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36">
      <selection activeCell="C155" sqref="C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"СУПЕР БОРОВЕЦ ПРОПЪРТИ ФОНД"  АДСИЦ</v>
      </c>
      <c r="C5" s="629"/>
      <c r="D5" s="629"/>
      <c r="E5" s="570" t="s">
        <v>2</v>
      </c>
      <c r="F5" s="451">
        <f>'справка №1-БАЛАНС'!H3</f>
        <v>148031273</v>
      </c>
    </row>
    <row r="6" spans="1:13" ht="15" customHeight="1">
      <c r="A6" s="27" t="s">
        <v>823</v>
      </c>
      <c r="B6" s="630" t="str">
        <f>'справка №1-БАЛАНС'!E5</f>
        <v>01/01/2008 г. - 31/03/2009 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 t="s">
        <v>873</v>
      </c>
      <c r="D152" s="517"/>
      <c r="E152" s="517"/>
      <c r="F152" s="517"/>
    </row>
    <row r="153" spans="1:6" ht="12.75">
      <c r="A153" s="517"/>
      <c r="B153" s="518"/>
      <c r="C153" s="631" t="s">
        <v>858</v>
      </c>
      <c r="D153" s="631"/>
      <c r="E153" s="631"/>
      <c r="F153" s="631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Zornica</cp:lastModifiedBy>
  <cp:lastPrinted>2009-04-23T07:58:58Z</cp:lastPrinted>
  <dcterms:created xsi:type="dcterms:W3CDTF">2000-06-29T12:02:40Z</dcterms:created>
  <dcterms:modified xsi:type="dcterms:W3CDTF">2009-04-23T07:58:59Z</dcterms:modified>
  <cp:category/>
  <cp:version/>
  <cp:contentType/>
  <cp:contentStatus/>
</cp:coreProperties>
</file>