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<sst xmlns="http://schemas.openxmlformats.org/spreadsheetml/2006/main" count="4169" uniqueCount="974">
  <si>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</si>
  <si>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</si>
  <si>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</si>
  <si>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</si>
  <si>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</si>
  <si>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</si>
  <si>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</si>
  <si>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</si>
  <si>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</si>
  <si>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</si>
  <si>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</si>
  <si>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</si>
  <si>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</si>
  <si>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</si>
  <si>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</si>
  <si>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</si>
  <si>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</si>
  <si>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</si>
  <si>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</si>
  <si>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</si>
  <si>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</si>
  <si>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</si>
  <si>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</si>
  <si>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</si>
  <si>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</si>
  <si>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</si>
  <si>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</si>
  <si>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</si>
  <si>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</si>
  <si>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</si>
  <si>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</si>
  <si>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</si>
  <si>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</si>
  <si>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</si>
  <si>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</si>
  <si>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</si>
  <si>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</si>
  <si>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</si>
  <si>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</si>
  <si>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</si>
  <si>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</si>
  <si>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</si>
  <si>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</si>
  <si>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</si>
  <si>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</si>
  <si>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</si>
  <si>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</si>
  <si>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</si>
  <si>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</si>
  <si>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</si>
  <si>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</si>
  <si>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</si>
  <si>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</si>
  <si>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</si>
  <si>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</si>
  <si>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</si>
  <si>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</si>
  <si>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</si>
  <si>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</si>
  <si>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</si>
  <si>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</si>
  <si>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</si>
  <si>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</si>
  <si>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</si>
  <si>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</si>
  <si>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</si>
  <si>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</si>
  <si>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</si>
  <si>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</si>
  <si>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</si>
  <si>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</si>
  <si>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</si>
  <si>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</si>
  <si>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</si>
  <si>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</si>
  <si>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</si>
  <si>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</si>
  <si>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</si>
  <si>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</si>
  <si>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</si>
  <si>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</si>
  <si>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</si>
  <si>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</si>
  <si>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</si>
  <si>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</si>
  <si>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</si>
  <si>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</si>
  <si>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</si>
  <si>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</si>
  <si>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</si>
  <si>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</si>
  <si>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</si>
  <si>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</si>
  <si>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</si>
  <si>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</si>
  <si>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</si>
  <si>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</si>
  <si>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</si>
  <si>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</si>
  <si>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</si>
  <si>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</si>
  <si>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</si>
  <si>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</si>
  <si>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</si>
  <si>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</si>
  <si>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</si>
  <si>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</si>
  <si>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</si>
  <si>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</si>
  <si>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</si>
  <si>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</si>
  <si>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</si>
  <si>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</si>
  <si>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</si>
  <si>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</si>
  <si>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</si>
  <si>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</si>
  <si>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</si>
  <si>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</si>
  <si>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</si>
  <si>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</si>
  <si>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</si>
  <si>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</si>
  <si>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</si>
  <si>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</si>
  <si>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</si>
  <si>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</si>
  <si>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</si>
  <si>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</si>
  <si>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</si>
  <si>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</si>
  <si>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</si>
  <si>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</si>
  <si>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</si>
  <si>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</si>
  <si>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</si>
  <si>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</si>
  <si>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</si>
  <si>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</si>
  <si>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</si>
  <si>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</si>
  <si>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</si>
  <si>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</si>
  <si>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</si>
  <si>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</si>
  <si>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</si>
  <si>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</si>
  <si>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</si>
  <si>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</si>
  <si>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</si>
  <si>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</si>
  <si>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</si>
  <si>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</si>
  <si>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</si>
  <si>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</si>
  <si>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</si>
  <si>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</si>
  <si>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</si>
  <si>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</si>
  <si>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</si>
  <si>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</si>
  <si>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</si>
  <si>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</si>
  <si>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</si>
  <si>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</si>
  <si>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</si>
  <si>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</si>
  <si>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</si>
  <si>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</si>
  <si>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</si>
  <si>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</si>
  <si>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</si>
  <si>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</si>
  <si>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</si>
  <si>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</si>
  <si>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</si>
  <si>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</si>
  <si>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</si>
  <si>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</si>
  <si>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</si>
  <si>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</si>
  <si>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</si>
  <si>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</si>
  <si>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</si>
  <si>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</si>
  <si>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</si>
  <si>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</si>
  <si>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</si>
  <si>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</si>
  <si>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</si>
  <si>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</si>
  <si>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</si>
  <si>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</si>
  <si>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</si>
  <si>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</si>
  <si>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</si>
  <si>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</si>
  <si>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</si>
  <si>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</si>
  <si>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</si>
  <si>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</si>
  <si>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</si>
  <si>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</si>
  <si>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</si>
  <si>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</si>
  <si>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</si>
  <si>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</si>
  <si>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</si>
  <si>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</si>
  <si>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</si>
  <si>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</si>
  <si>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</si>
  <si>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</si>
  <si>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</si>
  <si>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</si>
  <si>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</si>
  <si>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</si>
  <si>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</si>
  <si>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</si>
  <si>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</si>
  <si>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</si>
  <si>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</si>
  <si>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</si>
  <si>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</si>
  <si>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</si>
  <si>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</si>
  <si>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</si>
  <si>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</si>
  <si>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</si>
  <si>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</si>
  <si>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</si>
  <si>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</si>
  <si>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</si>
  <si>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</si>
  <si>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</si>
  <si>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</si>
  <si>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</si>
  <si>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</si>
  <si>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</si>
  <si>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</si>
  <si>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</si>
  <si>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</si>
  <si>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</si>
  <si>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</si>
  <si>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</si>
  <si>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</si>
  <si>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</si>
  <si>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</si>
  <si>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</si>
  <si>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</si>
  <si>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</si>
  <si>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</si>
  <si>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</si>
  <si>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</si>
  <si>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</si>
  <si>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</si>
  <si>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</si>
  <si>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</si>
  <si>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</si>
  <si>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</si>
  <si>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</si>
  <si>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</si>
  <si>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</si>
  <si>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</si>
  <si>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</si>
  <si>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</si>
  <si>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</si>
  <si>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</si>
  <si>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</si>
  <si>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</si>
  <si>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</si>
  <si>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</si>
  <si>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</si>
  <si>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</si>
  <si>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</si>
  <si>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</si>
  <si>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</si>
  <si>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</si>
  <si>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</si>
  <si>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</si>
  <si>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</si>
  <si>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</si>
  <si>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</si>
  <si>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</si>
  <si>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</si>
  <si>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</si>
  <si>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</si>
  <si>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</si>
  <si>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</si>
  <si>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</si>
  <si>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</si>
  <si>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</si>
  <si>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</si>
  <si>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</si>
  <si>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</si>
  <si>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</si>
  <si>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</si>
  <si>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</si>
  <si>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</si>
  <si>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</si>
  <si>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</si>
  <si>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</si>
  <si>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</si>
  <si>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</si>
  <si>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</si>
  <si>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</si>
  <si>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</si>
  <si>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</si>
  <si>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</si>
  <si>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</si>
  <si>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</si>
  <si>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</si>
  <si>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</si>
  <si>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</si>
  <si>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</si>
  <si>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</si>
  <si>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</si>
  <si>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</si>
  <si>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</si>
  <si>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</si>
  <si>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</si>
  <si>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</si>
  <si>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</si>
  <si>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</si>
  <si>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</si>
  <si>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</si>
  <si>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</si>
  <si>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</si>
  <si>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</si>
  <si>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</si>
  <si>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</si>
  <si>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</si>
  <si>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</si>
  <si>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</si>
  <si>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</si>
  <si>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</si>
  <si>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</si>
  <si>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</si>
  <si>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</si>
  <si>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</si>
  <si>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</si>
  <si>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</si>
  <si>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</si>
  <si>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</si>
  <si>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</si>
  <si>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</si>
  <si>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</si>
  <si>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</si>
  <si>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</si>
  <si>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</si>
  <si>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</si>
  <si>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</si>
  <si>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</si>
  <si>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</si>
  <si>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</si>
  <si>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</si>
  <si>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</si>
  <si>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</si>
  <si>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</si>
  <si>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</si>
  <si>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</si>
  <si>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</si>
  <si>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</si>
  <si>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</si>
  <si>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</si>
  <si>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</si>
  <si>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</si>
  <si>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</si>
  <si>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</si>
  <si>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</si>
  <si>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</si>
  <si>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</si>
  <si>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</si>
  <si>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</si>
  <si>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</si>
  <si>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</si>
  <si>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</si>
  <si>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</si>
  <si>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</si>
  <si>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</si>
  <si>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</si>
  <si>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</si>
  <si>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</si>
  <si>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</si>
  <si>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</si>
  <si>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</si>
  <si>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</si>
  <si>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</si>
  <si>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</si>
  <si>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</si>
  <si>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</si>
  <si>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</si>
  <si>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</si>
  <si>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</si>
  <si>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</si>
  <si>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</si>
  <si>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</si>
  <si>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</si>
  <si>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</si>
  <si>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</si>
  <si>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</si>
  <si>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</si>
  <si>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</si>
  <si>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</si>
  <si>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</si>
  <si>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</si>
  <si>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</si>
  <si>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</si>
  <si>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</si>
  <si>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</si>
  <si>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</si>
  <si>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</si>
  <si>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</si>
  <si>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</si>
  <si>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</si>
  <si>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</si>
  <si>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</si>
  <si>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</si>
  <si>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</si>
  <si>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</si>
  <si>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</si>
  <si>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</si>
  <si>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</si>
  <si>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</si>
  <si>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</si>
  <si>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</si>
  <si>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</si>
  <si>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</si>
  <si>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</si>
  <si>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</si>
  <si>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</si>
  <si>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</si>
  <si>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</si>
  <si>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</si>
  <si>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</si>
  <si>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</si>
  <si>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</si>
  <si>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</si>
  <si>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</si>
  <si>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</si>
  <si>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</si>
  <si>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</si>
  <si>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</si>
  <si>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</si>
  <si>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</si>
  <si>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</si>
  <si>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</si>
  <si>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</si>
  <si>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</si>
  <si>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</si>
  <si>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</si>
  <si>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</si>
  <si>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</si>
  <si>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</si>
  <si>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</si>
  <si>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</si>
  <si>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</si>
  <si>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</si>
  <si>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</si>
  <si>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</si>
  <si>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</si>
  <si>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</si>
  <si>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</si>
  <si>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</si>
  <si>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</si>
  <si>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</si>
  <si>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</si>
  <si>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</si>
  <si>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</si>
  <si>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</si>
  <si>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</si>
  <si>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</si>
  <si>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</si>
  <si>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</si>
  <si>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</si>
  <si>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</si>
  <si>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</si>
  <si>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</si>
  <si>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</si>
  <si>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</si>
  <si>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</si>
  <si>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</si>
  <si>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</si>
  <si>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</si>
  <si>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</si>
  <si>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</si>
  <si>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</si>
  <si>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</si>
  <si>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</si>
  <si>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</si>
  <si>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</si>
  <si>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</si>
  <si>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</si>
  <si>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</si>
  <si>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</si>
  <si>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</si>
  <si>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</si>
  <si>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</si>
  <si>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</si>
  <si>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</si>
  <si>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</si>
  <si>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</si>
  <si>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</si>
  <si>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</si>
  <si>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</si>
  <si>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</si>
  <si>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</si>
  <si>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</si>
  <si>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</si>
  <si>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</si>
  <si>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</si>
  <si>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</si>
  <si>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</si>
  <si>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</si>
  <si>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</si>
  <si>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</si>
  <si>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</si>
  <si>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</si>
  <si>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</si>
  <si>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</si>
  <si>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</si>
  <si>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</si>
  <si>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</si>
  <si>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</si>
  <si>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</si>
  <si>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</si>
  <si>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</si>
  <si>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</si>
  <si>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</si>
  <si>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</si>
  <si>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</si>
  <si>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</si>
  <si>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</si>
  <si>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</si>
  <si>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</si>
  <si>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</si>
  <si>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</si>
  <si>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</si>
  <si>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</si>
  <si>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</si>
  <si>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</si>
  <si>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</si>
  <si>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</si>
  <si>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</si>
  <si>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</si>
  <si>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</si>
  <si>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</si>
  <si>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</si>
  <si>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</si>
  <si>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</si>
  <si>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</si>
  <si>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</si>
  <si>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</si>
  <si>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</si>
  <si>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</si>
  <si>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</si>
  <si>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</si>
  <si>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</si>
  <si>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</si>
  <si>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</si>
  <si>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</si>
  <si>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</si>
  <si>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</si>
  <si>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</si>
  <si>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</si>
  <si>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</si>
  <si>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</si>
  <si>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</si>
  <si>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</si>
  <si>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</si>
  <si>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</si>
  <si>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</si>
  <si>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</si>
  <si>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</si>
  <si>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</si>
  <si>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</si>
  <si>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</si>
  <si>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</si>
  <si>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</si>
  <si>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</si>
  <si>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</si>
  <si>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</si>
  <si>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</si>
  <si>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</si>
  <si>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</si>
  <si>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</si>
  <si>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</si>
  <si>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</si>
  <si>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</si>
  <si>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</si>
  <si>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</si>
  <si>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</si>
  <si>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</si>
  <si>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</si>
  <si>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</si>
  <si>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</si>
  <si>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</si>
  <si>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</si>
  <si>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</si>
  <si>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</si>
  <si>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</si>
  <si>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</si>
  <si>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</si>
  <si>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</si>
  <si>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</si>
  <si>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</si>
  <si>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</si>
  <si>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</si>
  <si>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</si>
  <si>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</si>
  <si>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</si>
  <si>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</si>
  <si>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</si>
  <si>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</si>
  <si>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</si>
  <si>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</si>
  <si>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</si>
  <si>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</si>
  <si>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</si>
  <si>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</si>
  <si>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</si>
  <si>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</si>
  <si>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</si>
  <si>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</si>
  <si>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</si>
  <si>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</si>
  <si>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</si>
  <si>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</si>
  <si>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</si>
  <si>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</si>
  <si>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</si>
  <si>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</si>
  <si>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</si>
  <si>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</si>
  <si>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</si>
  <si>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</si>
  <si>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</si>
  <si>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</si>
  <si>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</si>
  <si>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</si>
  <si>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</si>
  <si>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</si>
  <si>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</si>
  <si>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</si>
  <si>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</si>
  <si>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</si>
  <si>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</si>
  <si>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</si>
  <si>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</si>
  <si>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</si>
  <si>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</si>
  <si>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</si>
  <si>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</si>
  <si>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</si>
  <si>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</si>
  <si>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</si>
  <si>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</si>
  <si>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</si>
  <si>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</si>
  <si>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</si>
  <si>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</si>
  <si>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</si>
  <si>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</si>
  <si>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</si>
  <si>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</si>
  <si>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</si>
  <si>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</si>
  <si>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</si>
  <si>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</si>
  <si>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</si>
  <si>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</si>
  <si>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</si>
  <si>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</si>
  <si>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</si>
  <si>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</si>
  <si>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</si>
  <si>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</si>
  <si>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</si>
  <si>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</si>
  <si>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</si>
  <si>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</si>
  <si>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</si>
  <si>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</si>
  <si>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</si>
  <si>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</si>
  <si>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</si>
  <si>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</si>
  <si>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</si>
  <si>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</si>
  <si>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</si>
  <si>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</si>
  <si>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</si>
  <si>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</si>
  <si>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</si>
  <si>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</si>
  <si>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</si>
  <si>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</si>
  <si>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</si>
  <si>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</si>
  <si>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</si>
  <si>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</si>
  <si>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</si>
  <si>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</si>
  <si>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</si>
  <si>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</si>
  <si>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</si>
  <si>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</si>
  <si>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</si>
  <si>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</si>
  <si>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</si>
  <si>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</si>
  <si>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</si>
  <si>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</si>
  <si>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</si>
  <si>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</si>
  <si>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</si>
  <si>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</si>
  <si>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</si>
  <si>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</si>
  <si>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</si>
  <si>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</si>
  <si>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</si>
  <si>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</si>
  <si>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</si>
  <si>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</si>
  <si>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</si>
  <si>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</si>
  <si>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</si>
  <si>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</si>
  <si>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</si>
  <si>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</si>
  <si>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</si>
  <si>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</si>
  <si>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</si>
  <si>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</si>
  <si>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</si>
  <si>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</si>
  <si>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</si>
  <si>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</si>
  <si>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</si>
  <si>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</si>
  <si>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</si>
  <si>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</si>
  <si>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</si>
  <si>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</si>
  <si>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</si>
  <si>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</si>
  <si>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</si>
  <si>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</si>
  <si>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</si>
  <si>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</si>
  <si>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</si>
  <si>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</si>
  <si>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</si>
  <si>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</si>
  <si>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</si>
  <si>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</si>
  <si>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</si>
  <si>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</si>
  <si>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</si>
  <si>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</si>
  <si>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</si>
  <si>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</si>
  <si>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</si>
  <si>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</si>
  <si>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</si>
  <si>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</si>
  <si>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</si>
  <si>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</si>
  <si>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</si>
  <si>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</si>
  <si>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</si>
  <si>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</si>
  <si>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</si>
  <si>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</si>
  <si>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</si>
  <si>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</si>
  <si>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</si>
  <si>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</si>
  <si>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</si>
  <si>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</si>
  <si>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</si>
  <si>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</si>
  <si>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</si>
  <si>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</si>
  <si>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</si>
  <si>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</si>
  <si>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</si>
  <si>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</si>
  <si>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</si>
  <si>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</si>
  <si>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</si>
  <si>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</si>
  <si>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</si>
  <si>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</si>
  <si>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</si>
  <si>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</si>
  <si>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</si>
  <si>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</si>
  <si>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</si>
  <si>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</si>
  <si>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</si>
  <si>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</si>
  <si>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</si>
  <si>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</si>
  <si>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</si>
  <si>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</si>
  <si>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</si>
  <si>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</si>
  <si>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</si>
  <si>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</si>
  <si>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</si>
  <si>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</si>
  <si>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</si>
  <si>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</si>
  <si>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</si>
  <si>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</si>
  <si>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</si>
  <si>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</si>
  <si>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</si>
  <si>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</si>
  <si>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</si>
  <si>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</si>
  <si>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</si>
  <si>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</si>
  <si>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</si>
  <si>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</si>
  <si>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</si>
  <si>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</si>
  <si>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</si>
  <si>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</si>
  <si>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</si>
  <si>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</si>
  <si>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</si>
  <si>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</si>
  <si>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</si>
  <si>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</si>
  <si>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</si>
  <si>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</si>
  <si>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</si>
  <si>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</si>
  <si>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</si>
  <si>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</si>
  <si>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</si>
  <si>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</si>
  <si>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</si>
  <si>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</si>
  <si>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</si>
  <si>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</si>
  <si>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</si>
  <si>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</si>
  <si>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</si>
  <si>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</si>
  <si>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</si>
  <si>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</si>
  <si>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</si>
  <si>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</si>
  <si>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</si>
  <si>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</si>
  <si>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</si>
  <si>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</si>
  <si>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</si>
  <si>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</si>
  <si>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</si>
  <si>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</si>
  <si>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</si>
  <si>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</si>
  <si>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</si>
  <si>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</si>
  <si>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</si>
  <si>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</si>
  <si>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</si>
  <si>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</si>
  <si>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</si>
  <si>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</si>
  <si>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</si>
  <si>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</si>
  <si>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</si>
  <si>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</si>
  <si>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</si>
  <si>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</si>
  <si>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</si>
  <si>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</si>
  <si>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</si>
  <si>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</si>
  <si>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</si>
  <si>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</si>
  <si>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</si>
  <si>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</si>
  <si>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</si>
  <si>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</si>
  <si>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</si>
  <si>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</si>
  <si>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</si>
  <si>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</si>
  <si>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</si>
  <si>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</si>
  <si>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</si>
  <si>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</si>
  <si>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</si>
  <si>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</si>
  <si>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</si>
  <si>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</si>
  <si>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</si>
  <si>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</si>
  <si>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</si>
  <si>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</si>
  <si>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</si>
  <si>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</si>
  <si>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</si>
  <si>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</si>
  <si>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</si>
  <si>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</si>
  <si>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</si>
  <si>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</si>
  <si>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</si>
  <si>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</si>
  <si>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</si>
  <si>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</si>
  <si>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</si>
  <si>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</si>
  <si>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</si>
  <si>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</si>
  <si>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</si>
  <si>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</si>
  <si>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</si>
  <si>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</si>
  <si>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</si>
  <si>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</si>
  <si>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</si>
  <si>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</si>
  <si>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</si>
  <si>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</si>
  <si>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</si>
  <si>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</si>
  <si>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</si>
  <si>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</si>
  <si>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</si>
  <si>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</si>
  <si>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</si>
  <si>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</si>
  <si>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</si>
  <si>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</si>
  <si>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</si>
  <si>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</si>
  <si>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</si>
  <si>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</si>
  <si>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</si>
  <si>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</si>
  <si>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</si>
  <si>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</si>
  <si>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</si>
  <si>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</si>
  <si>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</si>
  <si>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</si>
  <si>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</si>
  <si>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</si>
  <si>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</si>
  <si>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</si>
  <si>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</si>
  <si>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</si>
  <si>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</si>
  <si>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</si>
  <si>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</si>
  <si>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</si>
  <si>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</si>
  <si>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 ул."Ангел Кънчев" № 25</t>
  </si>
  <si>
    <t>гр.София ул."История славянобългарска" № 8</t>
  </si>
  <si>
    <t>02 8325174</t>
  </si>
  <si>
    <t>office@favhold.com</t>
  </si>
  <si>
    <t>www.favhold.com</t>
  </si>
  <si>
    <t>Валентина Тодорова</t>
  </si>
  <si>
    <t>Главен счетоводител</t>
  </si>
  <si>
    <t>Даниел Ризов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</si>
</sst>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44669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44669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-0.02776544744318182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-0.03733993970689192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-0.02235845010008579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-0.01245804993178446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0.9792985154078192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0.7295660694992336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0.4604135782306088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0.15213950099248724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0.07256463730244478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0.7903174881599719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0.4486889670075784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0.32529805058804573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1.6700593976658806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0.557196490634056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599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0.017878995910813957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0.0858851241166878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13.115799343647446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11249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7183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11101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1462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6241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312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5681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1499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44728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118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58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1457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1521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6332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6332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3450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2993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457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3450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14884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14884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348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71381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3301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1527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2340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3456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19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10643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280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1630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80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556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97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9607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12269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3156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3167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70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2683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115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20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2888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69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29036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100417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2313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2313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2313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2577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11043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24586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1831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22755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38206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-5765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7626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-13391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-1251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-7016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33503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10962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817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2805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10794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856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15272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94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238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549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16153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1800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3822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28900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1766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20923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2973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1458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827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953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1799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56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36377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3171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251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39799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100417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7282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3059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3667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8458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1631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24924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367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628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12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50016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599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85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705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50721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50721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120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164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-44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81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50841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11353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24089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4488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5126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45056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3333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3333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291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14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961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1282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49671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1050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49671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1050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1170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1251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50841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59367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-45427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-9346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-740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-102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-243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-9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1889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5390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-3179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66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208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16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-37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65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-742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-3608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5473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-7271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-265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-275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612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-1726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56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2832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2888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2773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115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2313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2313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2313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2313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2577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2577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2577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2577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11138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11138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-95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11043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11043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1833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1833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-5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1831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1831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24807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24807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33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33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-1239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-846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22755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22755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7347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7347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-311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-275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-36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590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7626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7626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-13670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-13670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-1251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1239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-960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-14642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-14642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36345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36345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-1251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-275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-275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-1316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33503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33503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16248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16248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81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-295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-253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-42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-47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-5025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10962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10962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12140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18282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26029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3145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8840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1433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5785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2752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78406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293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109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172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2504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2785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416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416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416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6296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88196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101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196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28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117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3097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29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578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521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4667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69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3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72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3034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2577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457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3034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36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7809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992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3103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6782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149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885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195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682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79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12867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19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35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54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12921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11249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15375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19275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3113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11052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1267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5681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3194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70206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293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178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153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2472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2803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3450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2993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457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3450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6332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83084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11249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15375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19275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3113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11052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1267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5681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3194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70206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293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178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153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2472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2803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3450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2993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457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3450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6332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83084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9782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11819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1659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3340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1066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1667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29333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172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104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147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847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1098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30603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290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833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99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2092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46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107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3467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3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16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170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186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3656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1880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4478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107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624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157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79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7325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2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2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7327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8192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8174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1651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4808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955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1695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25475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175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120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147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1015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1282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26932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3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3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3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8192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8174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1651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4811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955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1695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25478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175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120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147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1015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1282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26935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11249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7183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11101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1462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6241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312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5681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1499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44728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118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58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1457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1521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3450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2993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457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3450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6332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56149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14884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14884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14884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348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280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280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1630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80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548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8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97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89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1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9607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62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9545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12269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27501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332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22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22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1582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40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429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5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97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89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1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9489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44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9445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11666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11998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14884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14884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14884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16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258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258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48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40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17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119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3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118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18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100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603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15503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817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817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2805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2805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10794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856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23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15272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238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1766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185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5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1576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1800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1800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3822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3486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336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27134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20923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2973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1458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953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73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521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359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827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1799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36321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51831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1581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5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1576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927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927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3489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3486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26957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20923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2973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1292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953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73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521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359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816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1775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34729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34729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817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817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2805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2805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10794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856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23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15272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238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185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185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873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873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333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333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177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166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11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24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1592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17102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56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57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55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55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56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56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55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56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3391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59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3450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11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3156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3167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3391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59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3450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11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3156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3167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4">
      <selection activeCell="B104" sqref="B104:E10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11249</v>
      </c>
      <c r="D12" s="187">
        <v>12140</v>
      </c>
      <c r="E12" s="84" t="s">
        <v>25</v>
      </c>
      <c r="F12" s="87" t="s">
        <v>26</v>
      </c>
      <c r="G12" s="188">
        <v>2313</v>
      </c>
      <c r="H12" s="187">
        <v>2313</v>
      </c>
    </row>
    <row r="13" spans="1:8" ht="15.75">
      <c r="A13" s="84" t="s">
        <v>27</v>
      </c>
      <c r="B13" s="86" t="s">
        <v>28</v>
      </c>
      <c r="C13" s="188">
        <v>7183</v>
      </c>
      <c r="D13" s="187">
        <v>8500</v>
      </c>
      <c r="E13" s="84" t="s">
        <v>821</v>
      </c>
      <c r="F13" s="87" t="s">
        <v>29</v>
      </c>
      <c r="G13" s="188">
        <v>2313</v>
      </c>
      <c r="H13" s="187">
        <v>2313</v>
      </c>
    </row>
    <row r="14" spans="1:8" ht="15.75">
      <c r="A14" s="84" t="s">
        <v>30</v>
      </c>
      <c r="B14" s="86" t="s">
        <v>31</v>
      </c>
      <c r="C14" s="188">
        <v>11101</v>
      </c>
      <c r="D14" s="187">
        <v>14210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1462</v>
      </c>
      <c r="D15" s="187">
        <v>1486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6241</v>
      </c>
      <c r="D16" s="187">
        <v>5500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312</v>
      </c>
      <c r="D17" s="187">
        <v>367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5681</v>
      </c>
      <c r="D18" s="187">
        <v>5785</v>
      </c>
      <c r="E18" s="468" t="s">
        <v>47</v>
      </c>
      <c r="F18" s="467" t="s">
        <v>48</v>
      </c>
      <c r="G18" s="578">
        <f>G12+G15+G16+G17</f>
        <v>2313</v>
      </c>
      <c r="H18" s="579">
        <f>H12+H15+H16+H17</f>
        <v>2313</v>
      </c>
    </row>
    <row r="19" spans="1:8" ht="15.75">
      <c r="A19" s="84" t="s">
        <v>49</v>
      </c>
      <c r="B19" s="86" t="s">
        <v>50</v>
      </c>
      <c r="C19" s="188">
        <v>1499</v>
      </c>
      <c r="D19" s="187">
        <v>1085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44728</v>
      </c>
      <c r="D20" s="567">
        <f>SUM(D12:D19)</f>
        <v>49073</v>
      </c>
      <c r="E20" s="84" t="s">
        <v>54</v>
      </c>
      <c r="F20" s="87" t="s">
        <v>55</v>
      </c>
      <c r="G20" s="188">
        <v>2577</v>
      </c>
      <c r="H20" s="187">
        <v>2577</v>
      </c>
    </row>
    <row r="21" spans="1:8" ht="15.75">
      <c r="A21" s="94" t="s">
        <v>56</v>
      </c>
      <c r="B21" s="90" t="s">
        <v>57</v>
      </c>
      <c r="C21" s="463">
        <v>118</v>
      </c>
      <c r="D21" s="464">
        <v>121</v>
      </c>
      <c r="E21" s="84" t="s">
        <v>58</v>
      </c>
      <c r="F21" s="87" t="s">
        <v>59</v>
      </c>
      <c r="G21" s="188">
        <v>11043</v>
      </c>
      <c r="H21" s="187">
        <v>11138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24586</v>
      </c>
      <c r="H22" s="583">
        <f>SUM(H23:H25)</f>
        <v>26640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1831</v>
      </c>
      <c r="H23" s="187">
        <v>1833</v>
      </c>
    </row>
    <row r="24" spans="1:13" ht="15.75">
      <c r="A24" s="84" t="s">
        <v>67</v>
      </c>
      <c r="B24" s="86" t="s">
        <v>68</v>
      </c>
      <c r="C24" s="188">
        <v>58</v>
      </c>
      <c r="D24" s="187">
        <v>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</v>
      </c>
      <c r="D25" s="187">
        <v>25</v>
      </c>
      <c r="E25" s="84" t="s">
        <v>73</v>
      </c>
      <c r="F25" s="87" t="s">
        <v>74</v>
      </c>
      <c r="G25" s="188">
        <v>22755</v>
      </c>
      <c r="H25" s="187">
        <v>24807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38206</v>
      </c>
      <c r="H26" s="567">
        <f>H20+H21+H22</f>
        <v>40355</v>
      </c>
      <c r="M26" s="92"/>
    </row>
    <row r="27" spans="1:8" ht="15.75">
      <c r="A27" s="84" t="s">
        <v>79</v>
      </c>
      <c r="B27" s="86" t="s">
        <v>80</v>
      </c>
      <c r="C27" s="188">
        <v>1457</v>
      </c>
      <c r="D27" s="187">
        <v>1657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1521</v>
      </c>
      <c r="D28" s="567">
        <f>SUM(D24:D27)</f>
        <v>1687</v>
      </c>
      <c r="E28" s="193" t="s">
        <v>84</v>
      </c>
      <c r="F28" s="87" t="s">
        <v>85</v>
      </c>
      <c r="G28" s="564">
        <f>SUM(G29:G31)</f>
        <v>-5765</v>
      </c>
      <c r="H28" s="565">
        <f>SUM(H29:H31)</f>
        <v>-4885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7626</v>
      </c>
      <c r="H29" s="187">
        <v>7347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-13391</v>
      </c>
      <c r="H30" s="187">
        <v>-12232</v>
      </c>
      <c r="M30" s="92"/>
    </row>
    <row r="31" spans="1:8" ht="15.75">
      <c r="A31" s="84" t="s">
        <v>91</v>
      </c>
      <c r="B31" s="86" t="s">
        <v>92</v>
      </c>
      <c r="C31" s="188">
        <v>6332</v>
      </c>
      <c r="D31" s="187">
        <v>6296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6332</v>
      </c>
      <c r="D33" s="567">
        <f>D31+D32</f>
        <v>6296</v>
      </c>
      <c r="E33" s="191" t="s">
        <v>101</v>
      </c>
      <c r="F33" s="87" t="s">
        <v>102</v>
      </c>
      <c r="G33" s="188">
        <v>-1251</v>
      </c>
      <c r="H33" s="187">
        <v>-1438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-7016</v>
      </c>
      <c r="H34" s="567">
        <f>H28+H32+H33</f>
        <v>-6323</v>
      </c>
    </row>
    <row r="35" spans="1:8" ht="15.75">
      <c r="A35" s="84" t="s">
        <v>106</v>
      </c>
      <c r="B35" s="88" t="s">
        <v>107</v>
      </c>
      <c r="C35" s="564">
        <f>SUM(C36:C39)</f>
        <v>3450</v>
      </c>
      <c r="D35" s="565">
        <f>SUM(D36:D39)</f>
        <v>416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33503</v>
      </c>
      <c r="H37" s="569">
        <f>H26+H18+H34</f>
        <v>36345</v>
      </c>
    </row>
    <row r="38" spans="1:13" ht="15.75">
      <c r="A38" s="84" t="s">
        <v>113</v>
      </c>
      <c r="B38" s="86" t="s">
        <v>114</v>
      </c>
      <c r="C38" s="188">
        <v>2993</v>
      </c>
      <c r="D38" s="187">
        <v>416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457</v>
      </c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10962</v>
      </c>
      <c r="H40" s="552">
        <v>16248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817</v>
      </c>
      <c r="H44" s="187">
        <v>900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2805</v>
      </c>
      <c r="H45" s="187">
        <v>3965</v>
      </c>
    </row>
    <row r="46" spans="1:13" ht="15.75">
      <c r="A46" s="460" t="s">
        <v>137</v>
      </c>
      <c r="B46" s="90" t="s">
        <v>138</v>
      </c>
      <c r="C46" s="566">
        <f>C35+C40+C45</f>
        <v>3450</v>
      </c>
      <c r="D46" s="567">
        <f>D35+D40+D45</f>
        <v>416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10794</v>
      </c>
      <c r="H47" s="187">
        <v>4829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856</v>
      </c>
      <c r="H49" s="187">
        <v>2697</v>
      </c>
    </row>
    <row r="50" spans="1:8" ht="15.75">
      <c r="A50" s="84" t="s">
        <v>152</v>
      </c>
      <c r="B50" s="86" t="s">
        <v>153</v>
      </c>
      <c r="C50" s="188">
        <v>14884</v>
      </c>
      <c r="D50" s="187">
        <v>16409</v>
      </c>
      <c r="E50" s="192" t="s">
        <v>52</v>
      </c>
      <c r="F50" s="89" t="s">
        <v>154</v>
      </c>
      <c r="G50" s="564">
        <f>SUM(G44:G49)</f>
        <v>15272</v>
      </c>
      <c r="H50" s="565">
        <f>SUM(H44:H49)</f>
        <v>12391</v>
      </c>
    </row>
    <row r="51" spans="1:8" ht="15.75">
      <c r="A51" s="84" t="s">
        <v>79</v>
      </c>
      <c r="B51" s="86" t="s">
        <v>155</v>
      </c>
      <c r="C51" s="188"/>
      <c r="D51" s="187">
        <v>4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14884</v>
      </c>
      <c r="D52" s="567">
        <f>SUM(D48:D51)</f>
        <v>16413</v>
      </c>
      <c r="E52" s="192" t="s">
        <v>158</v>
      </c>
      <c r="F52" s="89" t="s">
        <v>159</v>
      </c>
      <c r="G52" s="188">
        <v>94</v>
      </c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238</v>
      </c>
      <c r="H54" s="187">
        <v>341</v>
      </c>
    </row>
    <row r="55" spans="1:8" ht="15.75">
      <c r="A55" s="94" t="s">
        <v>166</v>
      </c>
      <c r="B55" s="90" t="s">
        <v>167</v>
      </c>
      <c r="C55" s="465">
        <v>348</v>
      </c>
      <c r="D55" s="466">
        <v>352</v>
      </c>
      <c r="E55" s="84" t="s">
        <v>168</v>
      </c>
      <c r="F55" s="89" t="s">
        <v>169</v>
      </c>
      <c r="G55" s="188">
        <v>549</v>
      </c>
      <c r="H55" s="187">
        <v>643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71381</v>
      </c>
      <c r="D56" s="571">
        <f>D20+D21+D22+D28+D33+D46+D52+D54+D55</f>
        <v>74358</v>
      </c>
      <c r="E56" s="94" t="s">
        <v>825</v>
      </c>
      <c r="F56" s="93" t="s">
        <v>172</v>
      </c>
      <c r="G56" s="568">
        <f>G50+G52+G53+G54+G55</f>
        <v>16153</v>
      </c>
      <c r="H56" s="569">
        <f>H50+H52+H53+H54+H55</f>
        <v>13375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3301</v>
      </c>
      <c r="D59" s="187">
        <v>3801</v>
      </c>
      <c r="E59" s="192" t="s">
        <v>180</v>
      </c>
      <c r="F59" s="473" t="s">
        <v>181</v>
      </c>
      <c r="G59" s="188">
        <v>1800</v>
      </c>
      <c r="H59" s="187">
        <v>5003</v>
      </c>
    </row>
    <row r="60" spans="1:13" ht="15.75">
      <c r="A60" s="84" t="s">
        <v>178</v>
      </c>
      <c r="B60" s="86" t="s">
        <v>179</v>
      </c>
      <c r="C60" s="188">
        <v>1527</v>
      </c>
      <c r="D60" s="187">
        <v>1971</v>
      </c>
      <c r="E60" s="84" t="s">
        <v>184</v>
      </c>
      <c r="F60" s="87" t="s">
        <v>185</v>
      </c>
      <c r="G60" s="188">
        <v>3822</v>
      </c>
      <c r="H60" s="187">
        <v>4116</v>
      </c>
      <c r="M60" s="92"/>
    </row>
    <row r="61" spans="1:8" ht="15.75">
      <c r="A61" s="84" t="s">
        <v>182</v>
      </c>
      <c r="B61" s="86" t="s">
        <v>183</v>
      </c>
      <c r="C61" s="188">
        <v>2340</v>
      </c>
      <c r="D61" s="187">
        <v>1457</v>
      </c>
      <c r="E61" s="191" t="s">
        <v>188</v>
      </c>
      <c r="F61" s="87" t="s">
        <v>189</v>
      </c>
      <c r="G61" s="564">
        <f>SUM(G62:G68)</f>
        <v>28900</v>
      </c>
      <c r="H61" s="565">
        <f>SUM(H62:H68)</f>
        <v>26858</v>
      </c>
    </row>
    <row r="62" spans="1:13" ht="15.75">
      <c r="A62" s="84" t="s">
        <v>186</v>
      </c>
      <c r="B62" s="88" t="s">
        <v>187</v>
      </c>
      <c r="C62" s="188">
        <v>3456</v>
      </c>
      <c r="D62" s="187">
        <v>5483</v>
      </c>
      <c r="E62" s="191" t="s">
        <v>192</v>
      </c>
      <c r="F62" s="87" t="s">
        <v>193</v>
      </c>
      <c r="G62" s="188">
        <v>1766</v>
      </c>
      <c r="H62" s="187">
        <v>224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19</v>
      </c>
      <c r="D64" s="187">
        <v>19</v>
      </c>
      <c r="E64" s="84" t="s">
        <v>199</v>
      </c>
      <c r="F64" s="87" t="s">
        <v>200</v>
      </c>
      <c r="G64" s="188">
        <v>20923</v>
      </c>
      <c r="H64" s="187">
        <v>23047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10643</v>
      </c>
      <c r="D65" s="567">
        <f>SUM(D59:D64)</f>
        <v>12731</v>
      </c>
      <c r="E65" s="84" t="s">
        <v>201</v>
      </c>
      <c r="F65" s="87" t="s">
        <v>202</v>
      </c>
      <c r="G65" s="188">
        <v>2973</v>
      </c>
      <c r="H65" s="187">
        <v>939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1458</v>
      </c>
      <c r="H66" s="187">
        <v>1562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827</v>
      </c>
      <c r="H67" s="187">
        <v>659</v>
      </c>
    </row>
    <row r="68" spans="1:8" ht="15.75">
      <c r="A68" s="84" t="s">
        <v>206</v>
      </c>
      <c r="B68" s="86" t="s">
        <v>207</v>
      </c>
      <c r="C68" s="188">
        <v>280</v>
      </c>
      <c r="D68" s="187">
        <v>295</v>
      </c>
      <c r="E68" s="84" t="s">
        <v>212</v>
      </c>
      <c r="F68" s="87" t="s">
        <v>213</v>
      </c>
      <c r="G68" s="188">
        <v>953</v>
      </c>
      <c r="H68" s="187">
        <v>427</v>
      </c>
    </row>
    <row r="69" spans="1:8" ht="15.75">
      <c r="A69" s="84" t="s">
        <v>210</v>
      </c>
      <c r="B69" s="86" t="s">
        <v>211</v>
      </c>
      <c r="C69" s="188">
        <v>1630</v>
      </c>
      <c r="D69" s="187">
        <v>2310</v>
      </c>
      <c r="E69" s="192" t="s">
        <v>79</v>
      </c>
      <c r="F69" s="87" t="s">
        <v>216</v>
      </c>
      <c r="G69" s="188">
        <v>1799</v>
      </c>
      <c r="H69" s="187">
        <v>1420</v>
      </c>
    </row>
    <row r="70" spans="1:8" ht="15.75">
      <c r="A70" s="84" t="s">
        <v>214</v>
      </c>
      <c r="B70" s="86" t="s">
        <v>215</v>
      </c>
      <c r="C70" s="188">
        <v>80</v>
      </c>
      <c r="D70" s="187">
        <v>54</v>
      </c>
      <c r="E70" s="84" t="s">
        <v>219</v>
      </c>
      <c r="F70" s="87" t="s">
        <v>220</v>
      </c>
      <c r="G70" s="188">
        <v>56</v>
      </c>
      <c r="H70" s="187">
        <v>59</v>
      </c>
    </row>
    <row r="71" spans="1:8" ht="15.75">
      <c r="A71" s="84" t="s">
        <v>217</v>
      </c>
      <c r="B71" s="86" t="s">
        <v>218</v>
      </c>
      <c r="C71" s="188">
        <v>19</v>
      </c>
      <c r="D71" s="187">
        <v>156</v>
      </c>
      <c r="E71" s="461" t="s">
        <v>47</v>
      </c>
      <c r="F71" s="89" t="s">
        <v>223</v>
      </c>
      <c r="G71" s="566">
        <f>G59+G60+G61+G69+G70</f>
        <v>36377</v>
      </c>
      <c r="H71" s="567">
        <f>H59+H60+H61+H69+H70</f>
        <v>37456</v>
      </c>
    </row>
    <row r="72" spans="1:8" ht="15.75">
      <c r="A72" s="84" t="s">
        <v>221</v>
      </c>
      <c r="B72" s="86" t="s">
        <v>222</v>
      </c>
      <c r="C72" s="188">
        <v>556</v>
      </c>
      <c r="D72" s="187">
        <v>567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97</v>
      </c>
      <c r="D73" s="187">
        <v>464</v>
      </c>
      <c r="E73" s="460" t="s">
        <v>230</v>
      </c>
      <c r="F73" s="89" t="s">
        <v>231</v>
      </c>
      <c r="G73" s="465">
        <v>3171</v>
      </c>
      <c r="H73" s="466">
        <v>12510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9607</v>
      </c>
      <c r="D75" s="187">
        <v>10108</v>
      </c>
      <c r="E75" s="472" t="s">
        <v>160</v>
      </c>
      <c r="F75" s="89" t="s">
        <v>233</v>
      </c>
      <c r="G75" s="465">
        <v>251</v>
      </c>
      <c r="H75" s="466">
        <v>399</v>
      </c>
    </row>
    <row r="76" spans="1:8" ht="15.75">
      <c r="A76" s="469" t="s">
        <v>77</v>
      </c>
      <c r="B76" s="90" t="s">
        <v>232</v>
      </c>
      <c r="C76" s="566">
        <f>SUM(C68:C75)</f>
        <v>12269</v>
      </c>
      <c r="D76" s="567">
        <f>SUM(D68:D75)</f>
        <v>13954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>
        <v>232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39799</v>
      </c>
      <c r="H79" s="569">
        <f>H71+H73+H75+H77</f>
        <v>50597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3156</v>
      </c>
      <c r="D84" s="187">
        <v>12478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3167</v>
      </c>
      <c r="D85" s="567">
        <f>D84+D83+D79</f>
        <v>12489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70</v>
      </c>
      <c r="D88" s="187">
        <v>77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2683</v>
      </c>
      <c r="D89" s="187">
        <v>2624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115</v>
      </c>
      <c r="D90" s="187">
        <v>116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20</v>
      </c>
      <c r="D91" s="187">
        <v>15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2888</v>
      </c>
      <c r="D92" s="567">
        <f>SUM(D88:D91)</f>
        <v>2832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69</v>
      </c>
      <c r="D93" s="466">
        <v>201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29036</v>
      </c>
      <c r="D94" s="571">
        <f>D65+D76+D85+D92+D93</f>
        <v>42207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100417</v>
      </c>
      <c r="D95" s="573">
        <f>D94+D56</f>
        <v>116565</v>
      </c>
      <c r="E95" s="220" t="s">
        <v>915</v>
      </c>
      <c r="F95" s="476" t="s">
        <v>268</v>
      </c>
      <c r="G95" s="572">
        <f>G37+G40+G56+G79</f>
        <v>100417</v>
      </c>
      <c r="H95" s="573">
        <f>H37+H40+H56+H79</f>
        <v>116565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44669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Валентина Тодорова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973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7282</v>
      </c>
      <c r="D12" s="308">
        <v>6840</v>
      </c>
      <c r="E12" s="185" t="s">
        <v>277</v>
      </c>
      <c r="F12" s="231" t="s">
        <v>278</v>
      </c>
      <c r="G12" s="307">
        <v>11353</v>
      </c>
      <c r="H12" s="308">
        <v>12820</v>
      </c>
    </row>
    <row r="13" spans="1:8" ht="15.75">
      <c r="A13" s="185" t="s">
        <v>279</v>
      </c>
      <c r="B13" s="181" t="s">
        <v>280</v>
      </c>
      <c r="C13" s="307">
        <v>3059</v>
      </c>
      <c r="D13" s="308">
        <v>2539</v>
      </c>
      <c r="E13" s="185" t="s">
        <v>281</v>
      </c>
      <c r="F13" s="231" t="s">
        <v>282</v>
      </c>
      <c r="G13" s="307">
        <v>24089</v>
      </c>
      <c r="H13" s="308">
        <v>26837</v>
      </c>
    </row>
    <row r="14" spans="1:8" ht="15.75">
      <c r="A14" s="185" t="s">
        <v>283</v>
      </c>
      <c r="B14" s="181" t="s">
        <v>284</v>
      </c>
      <c r="C14" s="307">
        <v>3667</v>
      </c>
      <c r="D14" s="308">
        <v>3347</v>
      </c>
      <c r="E14" s="236" t="s">
        <v>285</v>
      </c>
      <c r="F14" s="231" t="s">
        <v>286</v>
      </c>
      <c r="G14" s="307">
        <v>4488</v>
      </c>
      <c r="H14" s="308">
        <v>3396</v>
      </c>
    </row>
    <row r="15" spans="1:8" ht="15.75">
      <c r="A15" s="185" t="s">
        <v>287</v>
      </c>
      <c r="B15" s="181" t="s">
        <v>288</v>
      </c>
      <c r="C15" s="307">
        <v>8458</v>
      </c>
      <c r="D15" s="308">
        <v>9521</v>
      </c>
      <c r="E15" s="236" t="s">
        <v>79</v>
      </c>
      <c r="F15" s="231" t="s">
        <v>289</v>
      </c>
      <c r="G15" s="307">
        <v>5126</v>
      </c>
      <c r="H15" s="308">
        <v>4560</v>
      </c>
    </row>
    <row r="16" spans="1:8" ht="15.75">
      <c r="A16" s="185" t="s">
        <v>290</v>
      </c>
      <c r="B16" s="181" t="s">
        <v>291</v>
      </c>
      <c r="C16" s="307">
        <v>1631</v>
      </c>
      <c r="D16" s="308">
        <v>1943</v>
      </c>
      <c r="E16" s="227" t="s">
        <v>52</v>
      </c>
      <c r="F16" s="255" t="s">
        <v>292</v>
      </c>
      <c r="G16" s="597">
        <f>SUM(G12:G15)</f>
        <v>45056</v>
      </c>
      <c r="H16" s="598">
        <f>SUM(H12:H15)</f>
        <v>47613</v>
      </c>
    </row>
    <row r="17" spans="1:8" ht="31.5">
      <c r="A17" s="185" t="s">
        <v>293</v>
      </c>
      <c r="B17" s="181" t="s">
        <v>294</v>
      </c>
      <c r="C17" s="307">
        <v>24924</v>
      </c>
      <c r="D17" s="308">
        <v>25045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367</v>
      </c>
      <c r="D18" s="308">
        <v>1510</v>
      </c>
      <c r="E18" s="225" t="s">
        <v>297</v>
      </c>
      <c r="F18" s="229" t="s">
        <v>298</v>
      </c>
      <c r="G18" s="608">
        <v>3333</v>
      </c>
      <c r="H18" s="609">
        <v>2286</v>
      </c>
    </row>
    <row r="19" spans="1:8" ht="15.75">
      <c r="A19" s="185" t="s">
        <v>299</v>
      </c>
      <c r="B19" s="181" t="s">
        <v>300</v>
      </c>
      <c r="C19" s="307">
        <v>628</v>
      </c>
      <c r="D19" s="308">
        <v>601</v>
      </c>
      <c r="E19" s="185" t="s">
        <v>301</v>
      </c>
      <c r="F19" s="228" t="s">
        <v>302</v>
      </c>
      <c r="G19" s="307">
        <v>3333</v>
      </c>
      <c r="H19" s="308">
        <v>2275</v>
      </c>
    </row>
    <row r="20" spans="1:8" ht="15.75">
      <c r="A20" s="226" t="s">
        <v>303</v>
      </c>
      <c r="B20" s="181" t="s">
        <v>304</v>
      </c>
      <c r="C20" s="307">
        <v>12</v>
      </c>
      <c r="D20" s="308">
        <v>131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50016</v>
      </c>
      <c r="D22" s="598">
        <f>SUM(D12:D18)+D19</f>
        <v>51346</v>
      </c>
      <c r="E22" s="185" t="s">
        <v>309</v>
      </c>
      <c r="F22" s="228" t="s">
        <v>310</v>
      </c>
      <c r="G22" s="307">
        <v>14</v>
      </c>
      <c r="H22" s="308">
        <v>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291</v>
      </c>
      <c r="H23" s="308">
        <v>319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14</v>
      </c>
      <c r="H24" s="308">
        <v>16</v>
      </c>
    </row>
    <row r="25" spans="1:8" ht="31.5">
      <c r="A25" s="185" t="s">
        <v>316</v>
      </c>
      <c r="B25" s="228" t="s">
        <v>317</v>
      </c>
      <c r="C25" s="307">
        <v>599</v>
      </c>
      <c r="D25" s="308">
        <v>606</v>
      </c>
      <c r="E25" s="185" t="s">
        <v>318</v>
      </c>
      <c r="F25" s="228" t="s">
        <v>319</v>
      </c>
      <c r="G25" s="307">
        <v>2</v>
      </c>
      <c r="H25" s="308">
        <v>0</v>
      </c>
    </row>
    <row r="26" spans="1:8" ht="31.5">
      <c r="A26" s="185" t="s">
        <v>320</v>
      </c>
      <c r="B26" s="228" t="s">
        <v>321</v>
      </c>
      <c r="C26" s="307"/>
      <c r="D26" s="308">
        <v>161</v>
      </c>
      <c r="E26" s="185" t="s">
        <v>322</v>
      </c>
      <c r="F26" s="228" t="s">
        <v>323</v>
      </c>
      <c r="G26" s="307">
        <v>961</v>
      </c>
      <c r="H26" s="308">
        <v>1099</v>
      </c>
    </row>
    <row r="27" spans="1:8" ht="31.5">
      <c r="A27" s="185" t="s">
        <v>324</v>
      </c>
      <c r="B27" s="228" t="s">
        <v>325</v>
      </c>
      <c r="C27" s="307">
        <v>21</v>
      </c>
      <c r="D27" s="308">
        <v>21</v>
      </c>
      <c r="E27" s="227" t="s">
        <v>104</v>
      </c>
      <c r="F27" s="229" t="s">
        <v>326</v>
      </c>
      <c r="G27" s="597">
        <f>SUM(G22:G26)</f>
        <v>1282</v>
      </c>
      <c r="H27" s="598">
        <f>SUM(H22:H26)</f>
        <v>1438</v>
      </c>
    </row>
    <row r="28" spans="1:8" ht="15.75">
      <c r="A28" s="185" t="s">
        <v>79</v>
      </c>
      <c r="B28" s="228" t="s">
        <v>327</v>
      </c>
      <c r="C28" s="307">
        <v>85</v>
      </c>
      <c r="D28" s="308">
        <v>82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705</v>
      </c>
      <c r="D29" s="598">
        <f>SUM(D25:D28)</f>
        <v>870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50721</v>
      </c>
      <c r="D31" s="604">
        <f>D29+D22</f>
        <v>52216</v>
      </c>
      <c r="E31" s="242" t="s">
        <v>800</v>
      </c>
      <c r="F31" s="257" t="s">
        <v>331</v>
      </c>
      <c r="G31" s="244">
        <f>G16+G18+G27</f>
        <v>49671</v>
      </c>
      <c r="H31" s="245">
        <f>H16+H18+H27</f>
        <v>51337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1050</v>
      </c>
      <c r="H33" s="598">
        <f>IF((D31-H31)&gt;0,D31-H31,0)</f>
        <v>879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50721</v>
      </c>
      <c r="D36" s="606">
        <f>D31-D34+D35</f>
        <v>52216</v>
      </c>
      <c r="E36" s="253" t="s">
        <v>346</v>
      </c>
      <c r="F36" s="247" t="s">
        <v>347</v>
      </c>
      <c r="G36" s="258">
        <f>G35-G34+G31</f>
        <v>49671</v>
      </c>
      <c r="H36" s="259">
        <f>H35-H34+H31</f>
        <v>51337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1050</v>
      </c>
      <c r="H37" s="245">
        <f>IF((D36-H36)&gt;0,D36-H36,0)</f>
        <v>879</v>
      </c>
    </row>
    <row r="38" spans="1:8" ht="15.75">
      <c r="A38" s="225" t="s">
        <v>352</v>
      </c>
      <c r="B38" s="229" t="s">
        <v>353</v>
      </c>
      <c r="C38" s="597">
        <f>C39+C40+C41</f>
        <v>120</v>
      </c>
      <c r="D38" s="598">
        <f>D39+D40+D41</f>
        <v>139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164</v>
      </c>
      <c r="D39" s="308">
        <v>164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-44</v>
      </c>
      <c r="D40" s="308">
        <v>-27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>
        <v>2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1170</v>
      </c>
      <c r="H42" s="235">
        <f>IF(H37&gt;0,IF(D38+H37&lt;0,0,D38+H37),IF(D37-D38&lt;0,D38-D37,0))</f>
        <v>1018</v>
      </c>
    </row>
    <row r="43" spans="1:8" ht="15.75">
      <c r="A43" s="224" t="s">
        <v>364</v>
      </c>
      <c r="B43" s="177" t="s">
        <v>365</v>
      </c>
      <c r="C43" s="307">
        <v>81</v>
      </c>
      <c r="D43" s="308">
        <v>420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1251</v>
      </c>
      <c r="H44" s="259">
        <f>IF(D42=0,IF(H42-H43&gt;0,H42-H43+D43,0),IF(D42-D43&lt;0,D43-D42+H43,0))</f>
        <v>1438</v>
      </c>
    </row>
    <row r="45" spans="1:8" ht="16.5" thickBot="1">
      <c r="A45" s="261" t="s">
        <v>371</v>
      </c>
      <c r="B45" s="262" t="s">
        <v>372</v>
      </c>
      <c r="C45" s="599">
        <f>C36+C38+C42</f>
        <v>50841</v>
      </c>
      <c r="D45" s="600">
        <f>D36+D38+D42</f>
        <v>52355</v>
      </c>
      <c r="E45" s="261" t="s">
        <v>373</v>
      </c>
      <c r="F45" s="263" t="s">
        <v>374</v>
      </c>
      <c r="G45" s="599">
        <f>G42+G36</f>
        <v>50841</v>
      </c>
      <c r="H45" s="600">
        <f>H42+H36</f>
        <v>52355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44669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Валентина Тодорова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973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9" sqref="B59:E5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59367</v>
      </c>
      <c r="D11" s="187">
        <v>60931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-45427</v>
      </c>
      <c r="D12" s="187">
        <v>-41639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-9346</v>
      </c>
      <c r="D14" s="187">
        <v>-10563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-740</v>
      </c>
      <c r="D15" s="187">
        <v>-143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-102</v>
      </c>
      <c r="D16" s="187">
        <v>-410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-243</v>
      </c>
      <c r="D18" s="187">
        <v>-199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-9</v>
      </c>
      <c r="D19" s="187">
        <v>-14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1889</v>
      </c>
      <c r="D20" s="187">
        <v>625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5390</v>
      </c>
      <c r="D21" s="628">
        <f>SUM(D11:D20)</f>
        <v>8588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-3179</v>
      </c>
      <c r="D23" s="187">
        <v>-5136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66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</v>
      </c>
      <c r="D25" s="187">
        <v>-1732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208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16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-37</v>
      </c>
      <c r="D28" s="187">
        <v>-2044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65</v>
      </c>
      <c r="D30" s="187">
        <v>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-742</v>
      </c>
      <c r="D32" s="187">
        <v>-415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-3608</v>
      </c>
      <c r="D33" s="628">
        <f>SUM(D23:D32)</f>
        <v>-9318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5473</v>
      </c>
      <c r="D37" s="187">
        <v>4034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-7271</v>
      </c>
      <c r="D38" s="187">
        <v>-3384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-265</v>
      </c>
      <c r="D40" s="187">
        <v>-311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-275</v>
      </c>
      <c r="D41" s="187">
        <v>-704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612</v>
      </c>
      <c r="D42" s="187">
        <v>1771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-1726</v>
      </c>
      <c r="D43" s="630">
        <f>SUM(D35:D42)</f>
        <v>1406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56</v>
      </c>
      <c r="D44" s="298">
        <f>D43+D33+D21</f>
        <v>676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2832</v>
      </c>
      <c r="D45" s="300">
        <v>2156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2888</v>
      </c>
      <c r="D46" s="302">
        <f>D45+D44</f>
        <v>2832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2773</v>
      </c>
      <c r="D47" s="289">
        <v>2716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115</v>
      </c>
      <c r="D48" s="272">
        <v>116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44669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Валентина Тодорова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973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7" sqref="B47:E4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2313</v>
      </c>
      <c r="D13" s="553">
        <f>'1-Баланс'!H20</f>
        <v>2577</v>
      </c>
      <c r="E13" s="553">
        <f>'1-Баланс'!H21</f>
        <v>11138</v>
      </c>
      <c r="F13" s="553">
        <f>'1-Баланс'!H23</f>
        <v>1833</v>
      </c>
      <c r="G13" s="553">
        <f>'1-Баланс'!H24</f>
        <v>0</v>
      </c>
      <c r="H13" s="554">
        <v>24807</v>
      </c>
      <c r="I13" s="553">
        <f>'1-Баланс'!H29+'1-Баланс'!H32</f>
        <v>7347</v>
      </c>
      <c r="J13" s="553">
        <f>'1-Баланс'!H30+'1-Баланс'!H33</f>
        <v>-13670</v>
      </c>
      <c r="K13" s="554"/>
      <c r="L13" s="553">
        <f>SUM(C13:K13)</f>
        <v>36345</v>
      </c>
      <c r="M13" s="555">
        <f>'1-Баланс'!H40</f>
        <v>16248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2313</v>
      </c>
      <c r="D17" s="622">
        <f aca="true" t="shared" si="2" ref="D17:M17">D13+D14</f>
        <v>2577</v>
      </c>
      <c r="E17" s="622">
        <f t="shared" si="2"/>
        <v>11138</v>
      </c>
      <c r="F17" s="622">
        <f t="shared" si="2"/>
        <v>1833</v>
      </c>
      <c r="G17" s="622">
        <f t="shared" si="2"/>
        <v>0</v>
      </c>
      <c r="H17" s="622">
        <f t="shared" si="2"/>
        <v>24807</v>
      </c>
      <c r="I17" s="622">
        <f t="shared" si="2"/>
        <v>7347</v>
      </c>
      <c r="J17" s="622">
        <f t="shared" si="2"/>
        <v>-13670</v>
      </c>
      <c r="K17" s="622">
        <f t="shared" si="2"/>
        <v>0</v>
      </c>
      <c r="L17" s="553">
        <f t="shared" si="1"/>
        <v>36345</v>
      </c>
      <c r="M17" s="623">
        <f t="shared" si="2"/>
        <v>16248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-1251</v>
      </c>
      <c r="K18" s="554"/>
      <c r="L18" s="553">
        <f t="shared" si="1"/>
        <v>-1251</v>
      </c>
      <c r="M18" s="607">
        <v>81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</v>
      </c>
      <c r="G19" s="159">
        <f t="shared" si="3"/>
        <v>0</v>
      </c>
      <c r="H19" s="159">
        <f t="shared" si="3"/>
        <v>33</v>
      </c>
      <c r="I19" s="159">
        <f t="shared" si="3"/>
        <v>-311</v>
      </c>
      <c r="J19" s="159">
        <f>J20+J21</f>
        <v>0</v>
      </c>
      <c r="K19" s="159">
        <f t="shared" si="3"/>
        <v>0</v>
      </c>
      <c r="L19" s="553">
        <f t="shared" si="1"/>
        <v>-275</v>
      </c>
      <c r="M19" s="306">
        <f>M20+M21</f>
        <v>-295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-275</v>
      </c>
      <c r="J20" s="307"/>
      <c r="K20" s="307"/>
      <c r="L20" s="553">
        <f>SUM(C20:K20)</f>
        <v>-275</v>
      </c>
      <c r="M20" s="308">
        <v>-253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</v>
      </c>
      <c r="G21" s="307"/>
      <c r="H21" s="307">
        <v>33</v>
      </c>
      <c r="I21" s="307">
        <v>-36</v>
      </c>
      <c r="J21" s="307"/>
      <c r="K21" s="307"/>
      <c r="L21" s="553">
        <f t="shared" si="1"/>
        <v>0</v>
      </c>
      <c r="M21" s="308">
        <v>-42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>
        <v>-1239</v>
      </c>
      <c r="I22" s="307"/>
      <c r="J22" s="307">
        <v>1239</v>
      </c>
      <c r="K22" s="307"/>
      <c r="L22" s="553">
        <f t="shared" si="1"/>
        <v>0</v>
      </c>
      <c r="M22" s="308">
        <v>-47</v>
      </c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-95</v>
      </c>
      <c r="F30" s="307">
        <v>-5</v>
      </c>
      <c r="G30" s="307"/>
      <c r="H30" s="307">
        <v>-846</v>
      </c>
      <c r="I30" s="307">
        <v>590</v>
      </c>
      <c r="J30" s="307">
        <v>-960</v>
      </c>
      <c r="K30" s="307"/>
      <c r="L30" s="553">
        <f t="shared" si="1"/>
        <v>-1316</v>
      </c>
      <c r="M30" s="308">
        <v>-5025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2313</v>
      </c>
      <c r="D31" s="622">
        <f aca="true" t="shared" si="6" ref="D31:M31">D19+D22+D23+D26+D30+D29+D17+D18</f>
        <v>2577</v>
      </c>
      <c r="E31" s="622">
        <f t="shared" si="6"/>
        <v>11043</v>
      </c>
      <c r="F31" s="622">
        <f t="shared" si="6"/>
        <v>1831</v>
      </c>
      <c r="G31" s="622">
        <f t="shared" si="6"/>
        <v>0</v>
      </c>
      <c r="H31" s="622">
        <f t="shared" si="6"/>
        <v>22755</v>
      </c>
      <c r="I31" s="622">
        <f t="shared" si="6"/>
        <v>7626</v>
      </c>
      <c r="J31" s="622">
        <f t="shared" si="6"/>
        <v>-14642</v>
      </c>
      <c r="K31" s="622">
        <f t="shared" si="6"/>
        <v>0</v>
      </c>
      <c r="L31" s="553">
        <f t="shared" si="1"/>
        <v>33503</v>
      </c>
      <c r="M31" s="623">
        <f t="shared" si="6"/>
        <v>10962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2313</v>
      </c>
      <c r="D34" s="556">
        <f t="shared" si="7"/>
        <v>2577</v>
      </c>
      <c r="E34" s="556">
        <f t="shared" si="7"/>
        <v>11043</v>
      </c>
      <c r="F34" s="556">
        <f t="shared" si="7"/>
        <v>1831</v>
      </c>
      <c r="G34" s="556">
        <f t="shared" si="7"/>
        <v>0</v>
      </c>
      <c r="H34" s="556">
        <f t="shared" si="7"/>
        <v>22755</v>
      </c>
      <c r="I34" s="556">
        <f t="shared" si="7"/>
        <v>7626</v>
      </c>
      <c r="J34" s="556">
        <f t="shared" si="7"/>
        <v>-14642</v>
      </c>
      <c r="K34" s="556">
        <f t="shared" si="7"/>
        <v>0</v>
      </c>
      <c r="L34" s="620">
        <f t="shared" si="1"/>
        <v>33503</v>
      </c>
      <c r="M34" s="557">
        <f>M31+M32+M33</f>
        <v>10962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44669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Валентина Тодорова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973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12140</v>
      </c>
      <c r="E11" s="319">
        <v>101</v>
      </c>
      <c r="F11" s="319">
        <v>992</v>
      </c>
      <c r="G11" s="320">
        <f>D11+E11-F11</f>
        <v>11249</v>
      </c>
      <c r="H11" s="319"/>
      <c r="I11" s="319"/>
      <c r="J11" s="320">
        <f>G11+H11-I11</f>
        <v>11249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18282</v>
      </c>
      <c r="E12" s="319">
        <v>196</v>
      </c>
      <c r="F12" s="319">
        <v>3103</v>
      </c>
      <c r="G12" s="320">
        <f aca="true" t="shared" si="2" ref="G12:G41">D12+E12-F12</f>
        <v>15375</v>
      </c>
      <c r="H12" s="319"/>
      <c r="I12" s="319"/>
      <c r="J12" s="320">
        <f aca="true" t="shared" si="3" ref="J12:J41">G12+H12-I12</f>
        <v>15375</v>
      </c>
      <c r="K12" s="319">
        <v>9782</v>
      </c>
      <c r="L12" s="319">
        <v>290</v>
      </c>
      <c r="M12" s="319">
        <v>1880</v>
      </c>
      <c r="N12" s="320">
        <f aca="true" t="shared" si="4" ref="N12:N41">K12+L12-M12</f>
        <v>8192</v>
      </c>
      <c r="O12" s="319"/>
      <c r="P12" s="319"/>
      <c r="Q12" s="320">
        <f t="shared" si="0"/>
        <v>8192</v>
      </c>
      <c r="R12" s="331">
        <f t="shared" si="1"/>
        <v>7183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26029</v>
      </c>
      <c r="E13" s="319">
        <v>28</v>
      </c>
      <c r="F13" s="319">
        <v>6782</v>
      </c>
      <c r="G13" s="320">
        <f t="shared" si="2"/>
        <v>19275</v>
      </c>
      <c r="H13" s="319"/>
      <c r="I13" s="319"/>
      <c r="J13" s="320">
        <f t="shared" si="3"/>
        <v>19275</v>
      </c>
      <c r="K13" s="319">
        <v>11819</v>
      </c>
      <c r="L13" s="319">
        <v>833</v>
      </c>
      <c r="M13" s="319">
        <v>4478</v>
      </c>
      <c r="N13" s="320">
        <f t="shared" si="4"/>
        <v>8174</v>
      </c>
      <c r="O13" s="319"/>
      <c r="P13" s="319"/>
      <c r="Q13" s="320">
        <f t="shared" si="0"/>
        <v>8174</v>
      </c>
      <c r="R13" s="331">
        <f t="shared" si="1"/>
        <v>11101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3145</v>
      </c>
      <c r="E14" s="319">
        <v>117</v>
      </c>
      <c r="F14" s="319">
        <v>149</v>
      </c>
      <c r="G14" s="320">
        <f t="shared" si="2"/>
        <v>3113</v>
      </c>
      <c r="H14" s="319"/>
      <c r="I14" s="319"/>
      <c r="J14" s="320">
        <f t="shared" si="3"/>
        <v>3113</v>
      </c>
      <c r="K14" s="319">
        <v>1659</v>
      </c>
      <c r="L14" s="319">
        <v>99</v>
      </c>
      <c r="M14" s="319">
        <v>107</v>
      </c>
      <c r="N14" s="320">
        <f t="shared" si="4"/>
        <v>1651</v>
      </c>
      <c r="O14" s="319"/>
      <c r="P14" s="319"/>
      <c r="Q14" s="320">
        <f t="shared" si="0"/>
        <v>1651</v>
      </c>
      <c r="R14" s="331">
        <f t="shared" si="1"/>
        <v>1462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8840</v>
      </c>
      <c r="E15" s="319">
        <v>3097</v>
      </c>
      <c r="F15" s="319">
        <v>885</v>
      </c>
      <c r="G15" s="320">
        <f t="shared" si="2"/>
        <v>11052</v>
      </c>
      <c r="H15" s="319"/>
      <c r="I15" s="319"/>
      <c r="J15" s="320">
        <f t="shared" si="3"/>
        <v>11052</v>
      </c>
      <c r="K15" s="319">
        <v>3340</v>
      </c>
      <c r="L15" s="319">
        <v>2092</v>
      </c>
      <c r="M15" s="319">
        <v>624</v>
      </c>
      <c r="N15" s="320">
        <f t="shared" si="4"/>
        <v>4808</v>
      </c>
      <c r="O15" s="319">
        <v>3</v>
      </c>
      <c r="P15" s="319"/>
      <c r="Q15" s="320">
        <f t="shared" si="0"/>
        <v>4811</v>
      </c>
      <c r="R15" s="331">
        <f t="shared" si="1"/>
        <v>6241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1433</v>
      </c>
      <c r="E16" s="319">
        <v>29</v>
      </c>
      <c r="F16" s="319">
        <v>195</v>
      </c>
      <c r="G16" s="320">
        <f t="shared" si="2"/>
        <v>1267</v>
      </c>
      <c r="H16" s="319"/>
      <c r="I16" s="319"/>
      <c r="J16" s="320">
        <f t="shared" si="3"/>
        <v>1267</v>
      </c>
      <c r="K16" s="319">
        <v>1066</v>
      </c>
      <c r="L16" s="319">
        <v>46</v>
      </c>
      <c r="M16" s="319">
        <v>157</v>
      </c>
      <c r="N16" s="320">
        <f t="shared" si="4"/>
        <v>955</v>
      </c>
      <c r="O16" s="319"/>
      <c r="P16" s="319"/>
      <c r="Q16" s="320">
        <f t="shared" si="0"/>
        <v>955</v>
      </c>
      <c r="R16" s="331">
        <f t="shared" si="1"/>
        <v>312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5785</v>
      </c>
      <c r="E17" s="319">
        <v>578</v>
      </c>
      <c r="F17" s="319">
        <v>682</v>
      </c>
      <c r="G17" s="320">
        <f t="shared" si="2"/>
        <v>5681</v>
      </c>
      <c r="H17" s="319"/>
      <c r="I17" s="319"/>
      <c r="J17" s="320">
        <f t="shared" si="3"/>
        <v>5681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5681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2752</v>
      </c>
      <c r="E18" s="319">
        <v>521</v>
      </c>
      <c r="F18" s="319">
        <v>79</v>
      </c>
      <c r="G18" s="320">
        <f t="shared" si="2"/>
        <v>3194</v>
      </c>
      <c r="H18" s="319"/>
      <c r="I18" s="319"/>
      <c r="J18" s="320">
        <f t="shared" si="3"/>
        <v>3194</v>
      </c>
      <c r="K18" s="319">
        <v>1667</v>
      </c>
      <c r="L18" s="319">
        <v>107</v>
      </c>
      <c r="M18" s="319">
        <v>79</v>
      </c>
      <c r="N18" s="320">
        <f t="shared" si="4"/>
        <v>1695</v>
      </c>
      <c r="O18" s="319"/>
      <c r="P18" s="319"/>
      <c r="Q18" s="320">
        <f t="shared" si="0"/>
        <v>1695</v>
      </c>
      <c r="R18" s="331">
        <f t="shared" si="1"/>
        <v>1499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78406</v>
      </c>
      <c r="E19" s="321">
        <f>SUM(E11:E18)</f>
        <v>4667</v>
      </c>
      <c r="F19" s="321">
        <f>SUM(F11:F18)</f>
        <v>12867</v>
      </c>
      <c r="G19" s="320">
        <f t="shared" si="2"/>
        <v>70206</v>
      </c>
      <c r="H19" s="321">
        <f>SUM(H11:H18)</f>
        <v>0</v>
      </c>
      <c r="I19" s="321">
        <f>SUM(I11:I18)</f>
        <v>0</v>
      </c>
      <c r="J19" s="320">
        <f t="shared" si="3"/>
        <v>70206</v>
      </c>
      <c r="K19" s="321">
        <f>SUM(K11:K18)</f>
        <v>29333</v>
      </c>
      <c r="L19" s="321">
        <f>SUM(L11:L18)</f>
        <v>3467</v>
      </c>
      <c r="M19" s="321">
        <f>SUM(M11:M18)</f>
        <v>7325</v>
      </c>
      <c r="N19" s="320">
        <f t="shared" si="4"/>
        <v>25475</v>
      </c>
      <c r="O19" s="321">
        <f>SUM(O11:O18)</f>
        <v>3</v>
      </c>
      <c r="P19" s="321">
        <f>SUM(P11:P18)</f>
        <v>0</v>
      </c>
      <c r="Q19" s="320">
        <f t="shared" si="0"/>
        <v>25478</v>
      </c>
      <c r="R19" s="331">
        <f t="shared" si="1"/>
        <v>44728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293</v>
      </c>
      <c r="E20" s="319"/>
      <c r="F20" s="319"/>
      <c r="G20" s="320">
        <f t="shared" si="2"/>
        <v>293</v>
      </c>
      <c r="H20" s="319"/>
      <c r="I20" s="319"/>
      <c r="J20" s="320">
        <f t="shared" si="3"/>
        <v>293</v>
      </c>
      <c r="K20" s="319">
        <v>172</v>
      </c>
      <c r="L20" s="319">
        <v>3</v>
      </c>
      <c r="M20" s="319"/>
      <c r="N20" s="320">
        <f t="shared" si="4"/>
        <v>175</v>
      </c>
      <c r="O20" s="319"/>
      <c r="P20" s="319"/>
      <c r="Q20" s="320">
        <f t="shared" si="0"/>
        <v>175</v>
      </c>
      <c r="R20" s="331">
        <f t="shared" si="1"/>
        <v>118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109</v>
      </c>
      <c r="E23" s="319">
        <v>69</v>
      </c>
      <c r="F23" s="319"/>
      <c r="G23" s="320">
        <f t="shared" si="2"/>
        <v>178</v>
      </c>
      <c r="H23" s="319"/>
      <c r="I23" s="319"/>
      <c r="J23" s="320">
        <f t="shared" si="3"/>
        <v>178</v>
      </c>
      <c r="K23" s="319">
        <v>104</v>
      </c>
      <c r="L23" s="319">
        <v>16</v>
      </c>
      <c r="M23" s="319"/>
      <c r="N23" s="320">
        <f t="shared" si="4"/>
        <v>120</v>
      </c>
      <c r="O23" s="319"/>
      <c r="P23" s="319"/>
      <c r="Q23" s="320">
        <f t="shared" si="0"/>
        <v>120</v>
      </c>
      <c r="R23" s="331">
        <f t="shared" si="1"/>
        <v>58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172</v>
      </c>
      <c r="E24" s="319"/>
      <c r="F24" s="319">
        <v>19</v>
      </c>
      <c r="G24" s="320">
        <f t="shared" si="2"/>
        <v>153</v>
      </c>
      <c r="H24" s="319"/>
      <c r="I24" s="319"/>
      <c r="J24" s="320">
        <f t="shared" si="3"/>
        <v>153</v>
      </c>
      <c r="K24" s="319">
        <v>147</v>
      </c>
      <c r="L24" s="319"/>
      <c r="M24" s="319"/>
      <c r="N24" s="320">
        <f t="shared" si="4"/>
        <v>147</v>
      </c>
      <c r="O24" s="319"/>
      <c r="P24" s="319"/>
      <c r="Q24" s="320">
        <f t="shared" si="0"/>
        <v>147</v>
      </c>
      <c r="R24" s="331">
        <f t="shared" si="1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2504</v>
      </c>
      <c r="E26" s="319">
        <v>3</v>
      </c>
      <c r="F26" s="319">
        <v>35</v>
      </c>
      <c r="G26" s="320">
        <f t="shared" si="2"/>
        <v>2472</v>
      </c>
      <c r="H26" s="319"/>
      <c r="I26" s="319"/>
      <c r="J26" s="320">
        <f t="shared" si="3"/>
        <v>2472</v>
      </c>
      <c r="K26" s="319">
        <v>847</v>
      </c>
      <c r="L26" s="319">
        <v>170</v>
      </c>
      <c r="M26" s="319">
        <v>2</v>
      </c>
      <c r="N26" s="320">
        <f t="shared" si="4"/>
        <v>1015</v>
      </c>
      <c r="O26" s="319"/>
      <c r="P26" s="319"/>
      <c r="Q26" s="320">
        <f t="shared" si="0"/>
        <v>1015</v>
      </c>
      <c r="R26" s="331">
        <f t="shared" si="1"/>
        <v>1457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2785</v>
      </c>
      <c r="E27" s="323">
        <f aca="true" t="shared" si="5" ref="E27:P27">SUM(E23:E26)</f>
        <v>72</v>
      </c>
      <c r="F27" s="323">
        <f t="shared" si="5"/>
        <v>54</v>
      </c>
      <c r="G27" s="324">
        <f t="shared" si="2"/>
        <v>2803</v>
      </c>
      <c r="H27" s="323">
        <f t="shared" si="5"/>
        <v>0</v>
      </c>
      <c r="I27" s="323">
        <f t="shared" si="5"/>
        <v>0</v>
      </c>
      <c r="J27" s="324">
        <f t="shared" si="3"/>
        <v>2803</v>
      </c>
      <c r="K27" s="323">
        <f t="shared" si="5"/>
        <v>1098</v>
      </c>
      <c r="L27" s="323">
        <f t="shared" si="5"/>
        <v>186</v>
      </c>
      <c r="M27" s="323">
        <f t="shared" si="5"/>
        <v>2</v>
      </c>
      <c r="N27" s="324">
        <f t="shared" si="4"/>
        <v>1282</v>
      </c>
      <c r="O27" s="323">
        <f t="shared" si="5"/>
        <v>0</v>
      </c>
      <c r="P27" s="323">
        <f t="shared" si="5"/>
        <v>0</v>
      </c>
      <c r="Q27" s="324">
        <f t="shared" si="0"/>
        <v>1282</v>
      </c>
      <c r="R27" s="334">
        <f t="shared" si="1"/>
        <v>1521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416</v>
      </c>
      <c r="E29" s="326">
        <f aca="true" t="shared" si="6" ref="E29:P29">SUM(E30:E33)</f>
        <v>3034</v>
      </c>
      <c r="F29" s="326">
        <f t="shared" si="6"/>
        <v>0</v>
      </c>
      <c r="G29" s="327">
        <f t="shared" si="2"/>
        <v>3450</v>
      </c>
      <c r="H29" s="326">
        <f t="shared" si="6"/>
        <v>0</v>
      </c>
      <c r="I29" s="326">
        <f t="shared" si="6"/>
        <v>0</v>
      </c>
      <c r="J29" s="327">
        <f t="shared" si="3"/>
        <v>3450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3450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416</v>
      </c>
      <c r="E32" s="319">
        <v>2577</v>
      </c>
      <c r="F32" s="319"/>
      <c r="G32" s="320">
        <f t="shared" si="2"/>
        <v>2993</v>
      </c>
      <c r="H32" s="319"/>
      <c r="I32" s="319"/>
      <c r="J32" s="320">
        <f t="shared" si="3"/>
        <v>2993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2993</v>
      </c>
    </row>
    <row r="33" spans="1:18" ht="15.75">
      <c r="A33" s="330"/>
      <c r="B33" s="312" t="s">
        <v>115</v>
      </c>
      <c r="C33" s="143" t="s">
        <v>566</v>
      </c>
      <c r="D33" s="319"/>
      <c r="E33" s="319">
        <v>457</v>
      </c>
      <c r="F33" s="319"/>
      <c r="G33" s="320">
        <f t="shared" si="2"/>
        <v>457</v>
      </c>
      <c r="H33" s="319"/>
      <c r="I33" s="319"/>
      <c r="J33" s="320">
        <f t="shared" si="3"/>
        <v>457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457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416</v>
      </c>
      <c r="E40" s="321">
        <f aca="true" t="shared" si="10" ref="E40:P40">E29+E34+E39</f>
        <v>3034</v>
      </c>
      <c r="F40" s="321">
        <f t="shared" si="10"/>
        <v>0</v>
      </c>
      <c r="G40" s="320">
        <f t="shared" si="2"/>
        <v>3450</v>
      </c>
      <c r="H40" s="321">
        <f t="shared" si="10"/>
        <v>0</v>
      </c>
      <c r="I40" s="321">
        <f t="shared" si="10"/>
        <v>0</v>
      </c>
      <c r="J40" s="320">
        <f t="shared" si="3"/>
        <v>3450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3450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6296</v>
      </c>
      <c r="E41" s="319">
        <v>36</v>
      </c>
      <c r="F41" s="319"/>
      <c r="G41" s="320">
        <f t="shared" si="2"/>
        <v>6332</v>
      </c>
      <c r="H41" s="319"/>
      <c r="I41" s="319"/>
      <c r="J41" s="320">
        <f t="shared" si="3"/>
        <v>6332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6332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88196</v>
      </c>
      <c r="E42" s="340">
        <f>E19+E20+E21+E27+E40+E41</f>
        <v>7809</v>
      </c>
      <c r="F42" s="340">
        <f aca="true" t="shared" si="11" ref="F42:R42">F19+F20+F21+F27+F40+F41</f>
        <v>12921</v>
      </c>
      <c r="G42" s="340">
        <f t="shared" si="11"/>
        <v>83084</v>
      </c>
      <c r="H42" s="340">
        <f t="shared" si="11"/>
        <v>0</v>
      </c>
      <c r="I42" s="340">
        <f t="shared" si="11"/>
        <v>0</v>
      </c>
      <c r="J42" s="340">
        <f t="shared" si="11"/>
        <v>83084</v>
      </c>
      <c r="K42" s="340">
        <f t="shared" si="11"/>
        <v>30603</v>
      </c>
      <c r="L42" s="340">
        <f t="shared" si="11"/>
        <v>3656</v>
      </c>
      <c r="M42" s="340">
        <f t="shared" si="11"/>
        <v>7327</v>
      </c>
      <c r="N42" s="340">
        <f t="shared" si="11"/>
        <v>26932</v>
      </c>
      <c r="O42" s="340">
        <f t="shared" si="11"/>
        <v>3</v>
      </c>
      <c r="P42" s="340">
        <f t="shared" si="11"/>
        <v>0</v>
      </c>
      <c r="Q42" s="340">
        <f t="shared" si="11"/>
        <v>26935</v>
      </c>
      <c r="R42" s="341">
        <f t="shared" si="11"/>
        <v>56149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44669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Валентина Тодорова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973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B119" sqref="B119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14884</v>
      </c>
      <c r="D18" s="353">
        <f>+D19+D20</f>
        <v>0</v>
      </c>
      <c r="E18" s="360">
        <f t="shared" si="0"/>
        <v>14884</v>
      </c>
      <c r="F18" s="124"/>
    </row>
    <row r="19" spans="1:6" ht="15.75">
      <c r="A19" s="361" t="s">
        <v>606</v>
      </c>
      <c r="B19" s="126" t="s">
        <v>607</v>
      </c>
      <c r="C19" s="359">
        <v>14884</v>
      </c>
      <c r="D19" s="359"/>
      <c r="E19" s="360">
        <f t="shared" si="0"/>
        <v>14884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14884</v>
      </c>
      <c r="D21" s="431">
        <f>D13+D17+D18</f>
        <v>0</v>
      </c>
      <c r="E21" s="432">
        <f>E13+E17+E18</f>
        <v>14884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348</v>
      </c>
      <c r="D23" s="434">
        <v>332</v>
      </c>
      <c r="E23" s="433">
        <f t="shared" si="0"/>
        <v>16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280</v>
      </c>
      <c r="D26" s="353">
        <f>SUM(D27:D29)</f>
        <v>22</v>
      </c>
      <c r="E26" s="360">
        <f>SUM(E27:E29)</f>
        <v>258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280</v>
      </c>
      <c r="D28" s="359">
        <v>22</v>
      </c>
      <c r="E28" s="360">
        <f t="shared" si="0"/>
        <v>258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1630</v>
      </c>
      <c r="D30" s="359">
        <v>1582</v>
      </c>
      <c r="E30" s="360">
        <f t="shared" si="0"/>
        <v>48</v>
      </c>
      <c r="F30" s="124"/>
    </row>
    <row r="31" spans="1:6" ht="15.75">
      <c r="A31" s="361" t="s">
        <v>625</v>
      </c>
      <c r="B31" s="126" t="s">
        <v>626</v>
      </c>
      <c r="C31" s="359">
        <v>80</v>
      </c>
      <c r="D31" s="359">
        <v>40</v>
      </c>
      <c r="E31" s="360">
        <f t="shared" si="0"/>
        <v>40</v>
      </c>
      <c r="F31" s="124"/>
    </row>
    <row r="32" spans="1:6" ht="15.75">
      <c r="A32" s="361" t="s">
        <v>627</v>
      </c>
      <c r="B32" s="126" t="s">
        <v>628</v>
      </c>
      <c r="C32" s="359">
        <v>19</v>
      </c>
      <c r="D32" s="359">
        <v>2</v>
      </c>
      <c r="E32" s="360">
        <f t="shared" si="0"/>
        <v>17</v>
      </c>
      <c r="F32" s="124"/>
    </row>
    <row r="33" spans="1:6" ht="15.75">
      <c r="A33" s="361" t="s">
        <v>629</v>
      </c>
      <c r="B33" s="126" t="s">
        <v>630</v>
      </c>
      <c r="C33" s="359">
        <v>548</v>
      </c>
      <c r="D33" s="359">
        <v>429</v>
      </c>
      <c r="E33" s="360">
        <f t="shared" si="0"/>
        <v>119</v>
      </c>
      <c r="F33" s="124"/>
    </row>
    <row r="34" spans="1:6" ht="15.75">
      <c r="A34" s="361" t="s">
        <v>631</v>
      </c>
      <c r="B34" s="126" t="s">
        <v>632</v>
      </c>
      <c r="C34" s="359">
        <v>8</v>
      </c>
      <c r="D34" s="359">
        <v>5</v>
      </c>
      <c r="E34" s="360">
        <f t="shared" si="0"/>
        <v>3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97</v>
      </c>
      <c r="D35" s="353">
        <f>SUM(D36:D39)</f>
        <v>97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</v>
      </c>
      <c r="D36" s="359">
        <v>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89</v>
      </c>
      <c r="D37" s="359">
        <v>89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1</v>
      </c>
      <c r="D38" s="359">
        <v>1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9607</v>
      </c>
      <c r="D40" s="353">
        <f>SUM(D41:D44)</f>
        <v>9489</v>
      </c>
      <c r="E40" s="360">
        <f>SUM(E41:E44)</f>
        <v>118</v>
      </c>
      <c r="F40" s="124"/>
    </row>
    <row r="41" spans="1:6" ht="15.75">
      <c r="A41" s="361" t="s">
        <v>645</v>
      </c>
      <c r="B41" s="126" t="s">
        <v>646</v>
      </c>
      <c r="C41" s="359">
        <v>62</v>
      </c>
      <c r="D41" s="359">
        <v>44</v>
      </c>
      <c r="E41" s="360">
        <f t="shared" si="0"/>
        <v>18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9545</v>
      </c>
      <c r="D44" s="359">
        <v>9445</v>
      </c>
      <c r="E44" s="360">
        <f t="shared" si="0"/>
        <v>100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12269</v>
      </c>
      <c r="D45" s="429">
        <f>D26+D30+D31+D33+D32+D34+D35+D40</f>
        <v>11666</v>
      </c>
      <c r="E45" s="430">
        <f>E26+E30+E31+E33+E32+E34+E35+E40</f>
        <v>603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27501</v>
      </c>
      <c r="D46" s="435">
        <f>D45+D23+D21+D11</f>
        <v>11998</v>
      </c>
      <c r="E46" s="436">
        <f>E45+E23+E21+E11</f>
        <v>15503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817</v>
      </c>
      <c r="D54" s="129">
        <f>SUM(D55:D57)</f>
        <v>0</v>
      </c>
      <c r="E54" s="127">
        <f>C54-D54</f>
        <v>817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817</v>
      </c>
      <c r="D57" s="188"/>
      <c r="E57" s="127">
        <f t="shared" si="1"/>
        <v>817</v>
      </c>
      <c r="F57" s="187"/>
    </row>
    <row r="58" spans="1:6" ht="31.5">
      <c r="A58" s="361" t="s">
        <v>669</v>
      </c>
      <c r="B58" s="126" t="s">
        <v>670</v>
      </c>
      <c r="C58" s="129">
        <f>C59+C61</f>
        <v>2805</v>
      </c>
      <c r="D58" s="129">
        <f>D59+D61</f>
        <v>0</v>
      </c>
      <c r="E58" s="127">
        <f t="shared" si="1"/>
        <v>2805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2805</v>
      </c>
      <c r="D59" s="188"/>
      <c r="E59" s="127">
        <f t="shared" si="1"/>
        <v>2805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10794</v>
      </c>
      <c r="D64" s="188"/>
      <c r="E64" s="127">
        <f t="shared" si="1"/>
        <v>10794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856</v>
      </c>
      <c r="D66" s="188"/>
      <c r="E66" s="127">
        <f t="shared" si="1"/>
        <v>856</v>
      </c>
      <c r="F66" s="187"/>
    </row>
    <row r="67" spans="1:6" ht="15.75">
      <c r="A67" s="361" t="s">
        <v>684</v>
      </c>
      <c r="B67" s="126" t="s">
        <v>685</v>
      </c>
      <c r="C67" s="188">
        <v>23</v>
      </c>
      <c r="D67" s="188"/>
      <c r="E67" s="127">
        <f t="shared" si="1"/>
        <v>23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15272</v>
      </c>
      <c r="D68" s="426">
        <f>D54+D58+D63+D64+D65+D66</f>
        <v>0</v>
      </c>
      <c r="E68" s="427">
        <f t="shared" si="1"/>
        <v>15272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238</v>
      </c>
      <c r="D70" s="188"/>
      <c r="E70" s="127">
        <f t="shared" si="1"/>
        <v>238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1766</v>
      </c>
      <c r="D73" s="128">
        <f>SUM(D74:D76)</f>
        <v>1581</v>
      </c>
      <c r="E73" s="128">
        <f>SUM(E74:E76)</f>
        <v>185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185</v>
      </c>
      <c r="D74" s="188"/>
      <c r="E74" s="127">
        <f t="shared" si="1"/>
        <v>185</v>
      </c>
      <c r="F74" s="187"/>
    </row>
    <row r="75" spans="1:6" ht="15.75">
      <c r="A75" s="361" t="s">
        <v>695</v>
      </c>
      <c r="B75" s="126" t="s">
        <v>696</v>
      </c>
      <c r="C75" s="188">
        <v>5</v>
      </c>
      <c r="D75" s="188">
        <v>5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1576</v>
      </c>
      <c r="D76" s="188">
        <v>1576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1800</v>
      </c>
      <c r="D77" s="129">
        <f>D78+D80</f>
        <v>927</v>
      </c>
      <c r="E77" s="129">
        <f>E78+E80</f>
        <v>873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1800</v>
      </c>
      <c r="D78" s="188">
        <v>927</v>
      </c>
      <c r="E78" s="127">
        <f t="shared" si="1"/>
        <v>873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3822</v>
      </c>
      <c r="D82" s="129">
        <f>SUM(D83:D86)</f>
        <v>3489</v>
      </c>
      <c r="E82" s="129">
        <f>SUM(E83:E86)</f>
        <v>333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3486</v>
      </c>
      <c r="D85" s="188">
        <v>3486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336</v>
      </c>
      <c r="D86" s="188">
        <v>3</v>
      </c>
      <c r="E86" s="127">
        <f t="shared" si="1"/>
        <v>333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27134</v>
      </c>
      <c r="D87" s="125">
        <f>SUM(D88:D92)+D96</f>
        <v>26957</v>
      </c>
      <c r="E87" s="125">
        <f>SUM(E88:E92)+E96</f>
        <v>177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20923</v>
      </c>
      <c r="D89" s="188">
        <v>20923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2973</v>
      </c>
      <c r="D90" s="188">
        <v>2973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1458</v>
      </c>
      <c r="D91" s="188">
        <v>1292</v>
      </c>
      <c r="E91" s="127">
        <f t="shared" si="1"/>
        <v>166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953</v>
      </c>
      <c r="D92" s="129">
        <f>SUM(D93:D95)</f>
        <v>953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73</v>
      </c>
      <c r="D93" s="188">
        <v>73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521</v>
      </c>
      <c r="D94" s="188">
        <v>521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359</v>
      </c>
      <c r="D95" s="188">
        <v>359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827</v>
      </c>
      <c r="D96" s="188">
        <v>816</v>
      </c>
      <c r="E96" s="127">
        <f t="shared" si="1"/>
        <v>11</v>
      </c>
      <c r="F96" s="187"/>
    </row>
    <row r="97" spans="1:6" ht="15.75">
      <c r="A97" s="361" t="s">
        <v>735</v>
      </c>
      <c r="B97" s="126" t="s">
        <v>736</v>
      </c>
      <c r="C97" s="188">
        <v>1799</v>
      </c>
      <c r="D97" s="188">
        <v>1775</v>
      </c>
      <c r="E97" s="127">
        <f t="shared" si="1"/>
        <v>24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36321</v>
      </c>
      <c r="D98" s="424">
        <f>D87+D82+D77+D73+D97</f>
        <v>34729</v>
      </c>
      <c r="E98" s="424">
        <f>E87+E82+E77+E73+E97</f>
        <v>1592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51831</v>
      </c>
      <c r="D99" s="418">
        <f>D98+D70+D68</f>
        <v>34729</v>
      </c>
      <c r="E99" s="418">
        <f>E98+E70+E68</f>
        <v>17102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</v>
      </c>
      <c r="D104" s="207"/>
      <c r="E104" s="207"/>
      <c r="F104" s="412">
        <f>C104+D104-E104</f>
        <v>1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56</v>
      </c>
      <c r="D106" s="271">
        <v>55</v>
      </c>
      <c r="E106" s="271">
        <v>56</v>
      </c>
      <c r="F106" s="414">
        <f>C106+D106-E106</f>
        <v>55</v>
      </c>
    </row>
    <row r="107" spans="1:6" ht="16.5" thickBot="1">
      <c r="A107" s="409" t="s">
        <v>752</v>
      </c>
      <c r="B107" s="415" t="s">
        <v>753</v>
      </c>
      <c r="C107" s="416">
        <f>SUM(C104:C106)</f>
        <v>57</v>
      </c>
      <c r="D107" s="416">
        <f>SUM(D104:D106)</f>
        <v>55</v>
      </c>
      <c r="E107" s="416">
        <f>SUM(E104:E106)</f>
        <v>56</v>
      </c>
      <c r="F107" s="417">
        <f>SUM(F104:F106)</f>
        <v>56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44669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Валентина Тодорова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973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3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3391</v>
      </c>
      <c r="G13" s="440"/>
      <c r="H13" s="440"/>
      <c r="I13" s="441">
        <f>F13+G13-H13</f>
        <v>3391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f>2+57</f>
        <v>59</v>
      </c>
      <c r="G17" s="440"/>
      <c r="H17" s="440"/>
      <c r="I17" s="441">
        <f t="shared" si="0"/>
        <v>59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3450</v>
      </c>
      <c r="G18" s="447">
        <f t="shared" si="1"/>
        <v>0</v>
      </c>
      <c r="H18" s="447">
        <f t="shared" si="1"/>
        <v>0</v>
      </c>
      <c r="I18" s="448">
        <f t="shared" si="0"/>
        <v>3450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11</v>
      </c>
      <c r="G20" s="440"/>
      <c r="H20" s="440"/>
      <c r="I20" s="441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3156</v>
      </c>
      <c r="G26" s="440"/>
      <c r="H26" s="440"/>
      <c r="I26" s="441">
        <f t="shared" si="0"/>
        <v>3156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3167</v>
      </c>
      <c r="G27" s="447">
        <f t="shared" si="2"/>
        <v>0</v>
      </c>
      <c r="H27" s="447">
        <f t="shared" si="2"/>
        <v>0</v>
      </c>
      <c r="I27" s="448">
        <f t="shared" si="0"/>
        <v>3167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44669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Валентина Тодорова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973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100417</v>
      </c>
      <c r="D6" s="644">
        <f aca="true" t="shared" si="0" ref="D6:D15">C6-E6</f>
        <v>0</v>
      </c>
      <c r="E6" s="643">
        <f>'1-Баланс'!G95</f>
        <v>100417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33503</v>
      </c>
      <c r="D7" s="644">
        <f t="shared" si="0"/>
        <v>31190</v>
      </c>
      <c r="E7" s="643">
        <f>'1-Баланс'!G18</f>
        <v>2313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-1251</v>
      </c>
      <c r="D8" s="644">
        <f t="shared" si="0"/>
        <v>0</v>
      </c>
      <c r="E8" s="643">
        <f>ABS('2-Отчет за доходите'!C44)-ABS('2-Отчет за доходите'!G44)</f>
        <v>-1251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2832</v>
      </c>
      <c r="D9" s="644">
        <f t="shared" si="0"/>
        <v>0</v>
      </c>
      <c r="E9" s="643">
        <f>'3-Отчет за паричния поток'!C45</f>
        <v>2832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2888</v>
      </c>
      <c r="D10" s="644">
        <f t="shared" si="0"/>
        <v>0</v>
      </c>
      <c r="E10" s="643">
        <f>'3-Отчет за паричния поток'!C46</f>
        <v>2888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33503</v>
      </c>
      <c r="D11" s="644">
        <f t="shared" si="0"/>
        <v>0</v>
      </c>
      <c r="E11" s="643">
        <f>'4-Отчет за собствения капитал'!L34</f>
        <v>33503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2993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457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2022-04-15T14:05:55Z</cp:lastPrinted>
  <dcterms:created xsi:type="dcterms:W3CDTF">2006-09-16T00:00:00Z</dcterms:created>
  <dcterms:modified xsi:type="dcterms:W3CDTF">2022-04-21T08:42:38Z</dcterms:modified>
  <cp:category/>
  <cp:version/>
  <cp:contentType/>
  <cp:contentStatus/>
</cp:coreProperties>
</file>