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0730" windowHeight="559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<sst xmlns="http://schemas.openxmlformats.org/spreadsheetml/2006/main" count="4296" uniqueCount="999">
  <si>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</si>
  <si>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</si>
  <si>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</si>
  <si>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</si>
  <si>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</si>
  <si>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</si>
  <si>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</si>
  <si>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</si>
  <si>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</si>
  <si>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</si>
  <si>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</si>
  <si>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</si>
  <si>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</si>
  <si>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</si>
  <si>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</si>
  <si>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</si>
  <si>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</si>
  <si>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</si>
  <si>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</si>
  <si>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</si>
  <si>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</si>
  <si>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</si>
  <si>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</si>
  <si>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</si>
  <si>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</si>
  <si>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</si>
  <si>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</si>
  <si>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</si>
  <si>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</si>
  <si>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</si>
  <si>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</si>
  <si>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</si>
  <si>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</si>
  <si>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</si>
  <si>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</si>
  <si>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</si>
  <si>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</si>
  <si>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</si>
  <si>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</si>
  <si>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</si>
  <si>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</si>
  <si>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</si>
  <si>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</si>
  <si>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</si>
  <si>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</si>
  <si>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</si>
  <si>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</si>
  <si>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</si>
  <si>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</si>
  <si>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</si>
  <si>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</si>
  <si>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</si>
  <si>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</si>
  <si>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</si>
  <si>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</si>
  <si>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</si>
  <si>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</si>
  <si>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</si>
  <si>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</si>
  <si>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</si>
  <si>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</si>
  <si>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</si>
  <si>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</si>
  <si>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</si>
  <si>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</si>
  <si>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</si>
  <si>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</si>
  <si>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</si>
  <si>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</si>
  <si>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</si>
  <si>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</si>
  <si>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</si>
  <si>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</si>
  <si>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</si>
  <si>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</si>
  <si>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</si>
  <si>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</si>
  <si>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</si>
  <si>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</si>
  <si>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</si>
  <si>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</si>
  <si>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</si>
  <si>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</si>
  <si>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</si>
  <si>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</si>
  <si>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</si>
  <si>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</si>
  <si>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</si>
  <si>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</si>
  <si>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</si>
  <si>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</si>
  <si>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</si>
  <si>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</si>
  <si>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</si>
  <si>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</si>
  <si>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</si>
  <si>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</si>
  <si>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</si>
  <si>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</si>
  <si>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</si>
  <si>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</si>
  <si>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</si>
  <si>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</si>
  <si>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</si>
  <si>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</si>
  <si>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</si>
  <si>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</si>
  <si>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</si>
  <si>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</si>
  <si>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</si>
  <si>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</si>
  <si>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</si>
  <si>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</si>
  <si>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</si>
  <si>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</si>
  <si>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</si>
  <si>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</si>
  <si>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</si>
  <si>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</si>
  <si>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</si>
  <si>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</si>
  <si>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</si>
  <si>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</si>
  <si>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</si>
  <si>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</si>
  <si>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</si>
  <si>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</si>
  <si>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</si>
  <si>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</si>
  <si>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</si>
  <si>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</si>
  <si>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</si>
  <si>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</si>
  <si>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</si>
  <si>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</si>
  <si>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</si>
  <si>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</si>
  <si>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</si>
  <si>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</si>
  <si>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</si>
  <si>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</si>
  <si>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</si>
  <si>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</si>
  <si>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</si>
  <si>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</si>
  <si>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</si>
  <si>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</si>
  <si>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</si>
  <si>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</si>
  <si>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</si>
  <si>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</si>
  <si>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</si>
  <si>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</si>
  <si>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</si>
  <si>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</si>
  <si>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</si>
  <si>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</si>
  <si>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</si>
  <si>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</si>
  <si>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</si>
  <si>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</si>
  <si>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</si>
  <si>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</si>
  <si>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</si>
  <si>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</si>
  <si>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</si>
  <si>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</si>
  <si>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</si>
  <si>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</si>
  <si>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</si>
  <si>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</si>
  <si>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</si>
  <si>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</si>
  <si>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</si>
  <si>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</si>
  <si>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</si>
  <si>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</si>
  <si>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</si>
  <si>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</si>
  <si>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</si>
  <si>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</si>
  <si>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</si>
  <si>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</si>
  <si>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</si>
  <si>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</si>
  <si>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</si>
  <si>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</si>
  <si>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</si>
  <si>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</si>
  <si>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</si>
  <si>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</si>
  <si>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</si>
  <si>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</si>
  <si>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</si>
  <si>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</si>
  <si>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</si>
  <si>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</si>
  <si>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</si>
  <si>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</si>
  <si>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</si>
  <si>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</si>
  <si>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</si>
  <si>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</si>
  <si>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</si>
  <si>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</si>
  <si>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</si>
  <si>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</si>
  <si>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</si>
  <si>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</si>
  <si>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</si>
  <si>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</si>
  <si>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</si>
  <si>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</si>
  <si>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</si>
  <si>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</si>
  <si>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</si>
  <si>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</si>
  <si>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</si>
  <si>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</si>
  <si>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</si>
  <si>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</si>
  <si>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</si>
  <si>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</si>
  <si>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</si>
  <si>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</si>
  <si>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</si>
  <si>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</si>
  <si>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</si>
  <si>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</si>
  <si>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</si>
  <si>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</si>
  <si>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</si>
  <si>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</si>
  <si>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</si>
  <si>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</si>
  <si>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</si>
  <si>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</si>
  <si>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</si>
  <si>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</si>
  <si>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</si>
  <si>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</si>
  <si>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</si>
  <si>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</si>
  <si>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</si>
  <si>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</si>
  <si>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</si>
  <si>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</si>
  <si>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</si>
  <si>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</si>
  <si>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</si>
  <si>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</si>
  <si>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</si>
  <si>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</si>
  <si>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</si>
  <si>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</si>
  <si>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</si>
  <si>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</si>
  <si>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</si>
  <si>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</si>
  <si>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</si>
  <si>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</si>
  <si>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</si>
  <si>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</si>
  <si>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</si>
  <si>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</si>
  <si>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</si>
  <si>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</si>
  <si>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</si>
  <si>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</si>
  <si>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</si>
  <si>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</si>
  <si>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</si>
  <si>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</si>
  <si>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</si>
  <si>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</si>
  <si>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</si>
  <si>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</si>
  <si>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</si>
  <si>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</si>
  <si>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</si>
  <si>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</si>
  <si>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</si>
  <si>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</si>
  <si>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</si>
  <si>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</si>
  <si>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</si>
  <si>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</si>
  <si>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</si>
  <si>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</si>
  <si>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</si>
  <si>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</si>
  <si>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</si>
  <si>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</si>
  <si>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</si>
  <si>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</si>
  <si>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</si>
  <si>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</si>
  <si>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</si>
  <si>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</si>
  <si>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</si>
  <si>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</si>
  <si>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</si>
  <si>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</si>
  <si>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</si>
  <si>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</si>
  <si>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</si>
  <si>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</si>
  <si>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</si>
  <si>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</si>
  <si>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</si>
  <si>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</si>
  <si>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</si>
  <si>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</si>
  <si>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</si>
  <si>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</si>
  <si>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</si>
  <si>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</si>
  <si>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</si>
  <si>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</si>
  <si>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</si>
  <si>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</si>
  <si>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</si>
  <si>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</si>
  <si>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</si>
  <si>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</si>
  <si>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</si>
  <si>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</si>
  <si>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</si>
  <si>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</si>
  <si>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</si>
  <si>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</si>
  <si>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</si>
  <si>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</si>
  <si>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</si>
  <si>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</si>
  <si>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</si>
  <si>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</si>
  <si>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</si>
  <si>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</si>
  <si>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</si>
  <si>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</si>
  <si>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</si>
  <si>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</si>
  <si>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</si>
  <si>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</si>
  <si>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</si>
  <si>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</si>
  <si>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</si>
  <si>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</si>
  <si>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</si>
  <si>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</si>
  <si>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</si>
  <si>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</si>
  <si>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</si>
  <si>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</si>
  <si>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</si>
  <si>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</si>
  <si>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</si>
  <si>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</si>
  <si>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</si>
  <si>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</si>
  <si>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</si>
  <si>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</si>
  <si>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</si>
  <si>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</si>
  <si>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</si>
  <si>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</si>
  <si>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</si>
  <si>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</si>
  <si>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</si>
  <si>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</si>
  <si>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</si>
  <si>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</si>
  <si>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</si>
  <si>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</si>
  <si>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</si>
  <si>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</si>
  <si>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</si>
  <si>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</si>
  <si>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</si>
  <si>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</si>
  <si>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</si>
  <si>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</si>
  <si>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</si>
  <si>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</si>
  <si>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</si>
  <si>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</si>
  <si>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</si>
  <si>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</si>
  <si>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</si>
  <si>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</si>
  <si>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</si>
  <si>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</si>
  <si>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</si>
  <si>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</si>
  <si>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</si>
  <si>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</si>
  <si>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</si>
  <si>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</si>
  <si>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</si>
  <si>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</si>
  <si>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</si>
  <si>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</si>
  <si>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</si>
  <si>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</si>
  <si>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</si>
  <si>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</si>
  <si>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</si>
  <si>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</si>
  <si>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</si>
  <si>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</si>
  <si>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</si>
  <si>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</si>
  <si>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</si>
  <si>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</si>
  <si>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</si>
  <si>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</si>
  <si>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</si>
  <si>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</si>
  <si>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</si>
  <si>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</si>
  <si>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</si>
  <si>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</si>
  <si>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</si>
  <si>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</si>
  <si>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</si>
  <si>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</si>
  <si>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</si>
  <si>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</si>
  <si>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</si>
  <si>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</si>
  <si>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</si>
  <si>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</si>
  <si>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</si>
  <si>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</si>
  <si>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</si>
  <si>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</si>
  <si>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</si>
  <si>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</si>
  <si>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</si>
  <si>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</si>
  <si>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</si>
  <si>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</si>
  <si>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</si>
  <si>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</si>
  <si>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</si>
  <si>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</si>
  <si>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</si>
  <si>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</si>
  <si>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</si>
  <si>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</si>
  <si>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</si>
  <si>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</si>
  <si>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</si>
  <si>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</si>
  <si>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</si>
  <si>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</si>
  <si>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</si>
  <si>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</si>
  <si>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</si>
  <si>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</si>
  <si>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</si>
  <si>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</si>
  <si>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</si>
  <si>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</si>
  <si>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</si>
  <si>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</si>
  <si>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</si>
  <si>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</si>
  <si>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</si>
  <si>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</si>
  <si>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</si>
  <si>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</si>
  <si>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</si>
  <si>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</si>
  <si>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</si>
  <si>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</si>
  <si>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</si>
  <si>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</si>
  <si>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</si>
  <si>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</si>
  <si>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</si>
  <si>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</si>
  <si>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</si>
  <si>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</si>
  <si>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</si>
  <si>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</si>
  <si>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</si>
  <si>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</si>
  <si>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</si>
  <si>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</si>
  <si>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</si>
  <si>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</si>
  <si>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</si>
  <si>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</si>
  <si>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</si>
  <si>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</si>
  <si>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</si>
  <si>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</si>
  <si>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</si>
  <si>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</si>
  <si>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</si>
  <si>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</si>
  <si>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</si>
  <si>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</si>
  <si>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</si>
  <si>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</si>
  <si>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</si>
  <si>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</si>
  <si>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</si>
  <si>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</si>
  <si>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</si>
  <si>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</si>
  <si>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</si>
  <si>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</si>
  <si>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</si>
  <si>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</si>
  <si>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</si>
  <si>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</si>
  <si>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</si>
  <si>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</si>
  <si>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</si>
  <si>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</si>
  <si>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</si>
  <si>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</si>
  <si>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</si>
  <si>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</si>
  <si>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</si>
  <si>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</si>
  <si>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</si>
  <si>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</si>
  <si>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</si>
  <si>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</si>
  <si>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</si>
  <si>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</si>
  <si>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</si>
  <si>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</si>
  <si>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</si>
  <si>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</si>
  <si>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</si>
  <si>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</si>
  <si>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</si>
  <si>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</si>
  <si>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</si>
  <si>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</si>
  <si>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</si>
  <si>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</si>
  <si>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</si>
  <si>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</si>
  <si>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</si>
  <si>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</si>
  <si>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</si>
  <si>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</si>
  <si>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</si>
  <si>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</si>
  <si>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</si>
  <si>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</si>
  <si>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</si>
  <si>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</si>
  <si>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</si>
  <si>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</si>
  <si>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</si>
  <si>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</si>
  <si>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</si>
  <si>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</si>
  <si>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</si>
  <si>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</si>
  <si>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</si>
  <si>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</si>
  <si>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</si>
  <si>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</si>
  <si>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</si>
  <si>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</si>
  <si>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</si>
  <si>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</si>
  <si>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</si>
  <si>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</si>
  <si>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</si>
  <si>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</si>
  <si>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</si>
  <si>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</si>
  <si>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</si>
  <si>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</si>
  <si>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</si>
  <si>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</si>
  <si>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</si>
  <si>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</si>
  <si>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</si>
  <si>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</si>
  <si>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</si>
  <si>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</si>
  <si>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</si>
  <si>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</si>
  <si>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</si>
  <si>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</si>
  <si>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</si>
  <si>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</si>
  <si>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</si>
  <si>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</si>
  <si>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</si>
  <si>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</si>
  <si>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</si>
  <si>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</si>
  <si>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</si>
  <si>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</si>
  <si>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</si>
  <si>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</si>
  <si>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</si>
  <si>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</si>
  <si>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</si>
  <si>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</si>
  <si>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</si>
  <si>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</si>
  <si>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</si>
  <si>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</si>
  <si>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</si>
  <si>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</si>
  <si>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</si>
  <si>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</si>
  <si>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</si>
  <si>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</si>
  <si>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</si>
  <si>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</si>
  <si>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</si>
  <si>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</si>
  <si>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</si>
  <si>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</si>
  <si>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</si>
  <si>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</si>
  <si>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</si>
  <si>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</si>
  <si>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</si>
  <si>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</si>
  <si>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</si>
  <si>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</si>
  <si>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</si>
  <si>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</si>
  <si>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</si>
  <si>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</si>
  <si>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</si>
  <si>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</si>
  <si>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</si>
  <si>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</si>
  <si>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</si>
  <si>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</si>
  <si>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</si>
  <si>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</si>
  <si>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</si>
  <si>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</si>
  <si>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</si>
  <si>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</si>
  <si>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</si>
  <si>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</si>
  <si>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</si>
  <si>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</si>
  <si>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</si>
  <si>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</si>
  <si>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</si>
  <si>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</si>
  <si>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</si>
  <si>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</si>
  <si>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</si>
  <si>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</si>
  <si>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</si>
  <si>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</si>
  <si>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</si>
  <si>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</si>
  <si>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</si>
  <si>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</si>
  <si>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</si>
  <si>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</si>
  <si>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</si>
  <si>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</si>
  <si>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</si>
  <si>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</si>
  <si>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</si>
  <si>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</si>
  <si>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</si>
  <si>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</si>
  <si>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</si>
  <si>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</si>
  <si>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</si>
  <si>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</si>
  <si>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</si>
  <si>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</si>
  <si>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</si>
  <si>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</si>
  <si>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</si>
  <si>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</si>
  <si>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</si>
  <si>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</si>
  <si>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</si>
  <si>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</si>
  <si>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</si>
  <si>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</si>
  <si>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</si>
  <si>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</si>
  <si>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</si>
  <si>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</si>
  <si>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</si>
  <si>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</si>
  <si>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</si>
  <si>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</si>
  <si>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</si>
  <si>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</si>
  <si>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</si>
  <si>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</si>
  <si>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</si>
  <si>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</si>
  <si>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</si>
  <si>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</si>
  <si>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</si>
  <si>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</si>
  <si>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</si>
  <si>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</si>
  <si>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</si>
  <si>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</si>
  <si>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</si>
  <si>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</si>
  <si>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</si>
  <si>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</si>
  <si>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</si>
  <si>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</si>
  <si>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</si>
  <si>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</si>
  <si>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</si>
  <si>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</si>
  <si>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</si>
  <si>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</si>
  <si>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</si>
  <si>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</si>
  <si>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</si>
  <si>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</si>
  <si>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</si>
  <si>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</si>
  <si>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</si>
  <si>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</si>
  <si>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</si>
  <si>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</si>
  <si>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</si>
  <si>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</si>
  <si>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</si>
  <si>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</si>
  <si>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</si>
  <si>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</si>
  <si>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</si>
  <si>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</si>
  <si>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</si>
  <si>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</si>
  <si>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</si>
  <si>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</si>
  <si>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</si>
  <si>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</si>
  <si>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</si>
  <si>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</si>
  <si>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</si>
  <si>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</si>
  <si>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</si>
  <si>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</si>
  <si>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</si>
  <si>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</si>
  <si>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</si>
  <si>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</si>
  <si>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</si>
  <si>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</si>
  <si>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</si>
  <si>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</si>
  <si>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</si>
  <si>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</si>
  <si>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</si>
  <si>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</si>
  <si>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</si>
  <si>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</si>
  <si>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</si>
  <si>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</si>
  <si>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</si>
  <si>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</si>
  <si>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</si>
  <si>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</si>
  <si>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</si>
  <si>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</si>
  <si>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</si>
  <si>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</si>
  <si>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</si>
  <si>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</si>
  <si>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</si>
  <si>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</si>
  <si>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</si>
  <si>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</si>
  <si>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</si>
  <si>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</si>
  <si>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</si>
  <si>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</si>
  <si>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</si>
  <si>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</si>
  <si>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</si>
  <si>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</si>
  <si>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</si>
  <si>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</si>
  <si>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</si>
  <si>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</si>
  <si>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</si>
  <si>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</si>
  <si>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</si>
  <si>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</si>
  <si>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</si>
  <si>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</si>
  <si>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</si>
  <si>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</si>
  <si>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</si>
  <si>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</si>
  <si>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</si>
  <si>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</si>
  <si>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</si>
  <si>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</si>
  <si>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</si>
  <si>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</si>
  <si>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</si>
  <si>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</si>
  <si>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</si>
  <si>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</si>
  <si>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</si>
  <si>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</si>
  <si>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</si>
  <si>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</si>
  <si>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</si>
  <si>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</si>
  <si>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</si>
  <si>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</si>
  <si>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</si>
  <si>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</si>
  <si>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</si>
  <si>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</si>
  <si>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</si>
  <si>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</si>
  <si>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</si>
  <si>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</si>
  <si>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</si>
  <si>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</si>
  <si>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</si>
  <si>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</si>
  <si>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</si>
  <si>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</si>
  <si>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</si>
  <si>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</si>
  <si>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</si>
  <si>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</si>
  <si>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</si>
  <si>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</si>
  <si>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</si>
  <si>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</si>
  <si>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</si>
  <si>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</si>
  <si>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</si>
  <si>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</si>
  <si>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</si>
  <si>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</si>
  <si>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</si>
  <si>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</si>
  <si>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</si>
  <si>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</si>
  <si>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</si>
  <si>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</si>
  <si>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</si>
  <si>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</si>
  <si>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</si>
  <si>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</si>
  <si>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</si>
  <si>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</si>
  <si>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</si>
  <si>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</si>
  <si>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</si>
  <si>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</si>
  <si>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</si>
  <si>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</si>
  <si>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</si>
  <si>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</si>
  <si>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</si>
  <si>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</si>
  <si>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</si>
  <si>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</si>
  <si>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</si>
  <si>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</si>
  <si>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</si>
  <si>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</si>
  <si>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</si>
  <si>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</si>
  <si>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</si>
  <si>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</si>
  <si>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</si>
  <si>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</si>
  <si>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</si>
  <si>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</si>
  <si>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</si>
  <si>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</si>
  <si>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</si>
  <si>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</si>
  <si>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</si>
  <si>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</si>
  <si>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</si>
  <si>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</si>
  <si>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</si>
  <si>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</si>
  <si>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</si>
  <si>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</si>
  <si>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</si>
  <si>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</si>
  <si>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</si>
  <si>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</si>
  <si>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</si>
  <si>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</si>
  <si>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</si>
  <si>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</si>
  <si>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</si>
  <si>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</si>
  <si>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</si>
  <si>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</si>
  <si>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</si>
  <si>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</si>
  <si>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</si>
  <si>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</si>
  <si>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</si>
  <si>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</si>
  <si>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</si>
  <si>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</si>
  <si>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</si>
  <si>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</si>
  <si>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</si>
  <si>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</si>
  <si>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</si>
  <si>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</si>
  <si>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</si>
  <si>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</si>
  <si>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</si>
  <si>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</si>
  <si>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</si>
  <si>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</si>
  <si>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</si>
  <si>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</si>
  <si>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</si>
  <si>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</si>
  <si>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</si>
  <si>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</si>
  <si>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</si>
  <si>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</si>
  <si>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</si>
  <si>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</si>
  <si>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</si>
  <si>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</si>
  <si>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</si>
  <si>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</si>
  <si>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</si>
  <si>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</si>
  <si>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</si>
  <si>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</si>
  <si>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</si>
  <si>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</si>
  <si>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</si>
  <si>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</si>
  <si>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</si>
  <si>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</si>
  <si>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</si>
  <si>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</si>
  <si>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</si>
  <si>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</si>
  <si>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</si>
  <si>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</si>
  <si>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</si>
  <si>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</si>
  <si>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</si>
  <si>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</si>
  <si>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</si>
  <si>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</si>
  <si>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</si>
  <si>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</si>
  <si>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</si>
  <si>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</si>
  <si>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</si>
  <si>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</si>
  <si>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</si>
  <si>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</si>
  <si>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</si>
  <si>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</si>
  <si>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</si>
  <si>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</si>
  <si>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</si>
  <si>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</si>
  <si>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</si>
  <si>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</si>
  <si>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</si>
  <si>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</si>
  <si>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</si>
  <si>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</si>
  <si>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0897845144</t>
  </si>
  <si>
    <t>x3news.com;investor.bg</t>
  </si>
  <si>
    <t>Светлана Димитрова Йорданова</t>
  </si>
  <si>
    <t>Главен счетоводител</t>
  </si>
  <si>
    <t>dimov_svnik@abv.bg</t>
  </si>
  <si>
    <t>svnikolovo.com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</si>
</sst>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44196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44274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Светлана Димитрова Йорданова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44196</v>
      </c>
    </row>
    <row r="11" spans="1:2" ht="15.75">
      <c r="A11" s="7" t="s">
        <v>977</v>
      </c>
      <c r="B11" s="578">
        <v>44274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89" t="s">
        <v>998</v>
      </c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3927</v>
      </c>
      <c r="D6" s="675">
        <f aca="true" t="shared" si="0" ref="D6:D15">C6-E6</f>
        <v>0</v>
      </c>
      <c r="E6" s="674">
        <f>'1-Баланс'!G95</f>
        <v>3927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2780</v>
      </c>
      <c r="D7" s="675">
        <f t="shared" si="0"/>
        <v>-720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-532</v>
      </c>
      <c r="D8" s="675">
        <f t="shared" si="0"/>
        <v>0</v>
      </c>
      <c r="E8" s="674">
        <f>ABS('2-Отчет за доходите'!C44)-ABS('2-Отчет за доходите'!G44)</f>
        <v>-532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273</v>
      </c>
      <c r="D9" s="675">
        <f t="shared" si="0"/>
        <v>0</v>
      </c>
      <c r="E9" s="674">
        <f>'3-Отчет за паричния поток'!C45</f>
        <v>273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2780</v>
      </c>
      <c r="D11" s="675">
        <f t="shared" si="0"/>
        <v>0</v>
      </c>
      <c r="E11" s="674">
        <f>'4-Отчет за собствения капитал'!L34</f>
        <v>2780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-7.1891891891891895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-0.19136690647482013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-0.4638186573670445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-0.1354723707664884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0.14645669291338584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0.6062015503875969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0.5875968992248062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0.010852713178294573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0.010852713178294573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0.021319504465571883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0.018843901196842372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0.15295551492992077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0.4125899280575539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0.2920804685510568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0.0057553956834532375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1.6989247311827957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7.2594936708860756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1622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327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134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251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3459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69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3536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110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31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206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372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391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3927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636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257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636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-824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-824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-532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-1356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2780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353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353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148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502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336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191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111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38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44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58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629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645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3927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44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142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250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42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108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4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619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635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635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625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74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74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19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542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542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532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532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625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75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-320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-334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-35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-619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353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353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-266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273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379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379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255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255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2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257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257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39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39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-39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-863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-863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-532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39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-1356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-1356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3310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3310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-532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2780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2780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3021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1343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794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453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217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54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6981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6987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47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47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47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32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2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5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13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4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56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56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3021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1311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792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448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251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50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6972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6978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3021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1311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792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448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251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50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6972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6978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1312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1311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443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296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52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3414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3420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87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24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23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142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142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32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2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5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4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43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43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1399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1286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465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314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49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3513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3519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1399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1286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465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314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49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3513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3519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1622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25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327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134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251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3459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3459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69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110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20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22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9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206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206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372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449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1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1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1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110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20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22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9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206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206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372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373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7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7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7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69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76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353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353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354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111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111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336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336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80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38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38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44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571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925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111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111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80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33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38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38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44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235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235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353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353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354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336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336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336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690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416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416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416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416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53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53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7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7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2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2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58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49" sqref="G4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1622</v>
      </c>
      <c r="D13" s="197">
        <v>1709</v>
      </c>
      <c r="E13" s="89" t="s">
        <v>846</v>
      </c>
      <c r="F13" s="93" t="s">
        <v>29</v>
      </c>
      <c r="G13" s="197"/>
      <c r="H13" s="196">
        <v>3500</v>
      </c>
    </row>
    <row r="14" spans="1:8" ht="15.75">
      <c r="A14" s="89" t="s">
        <v>30</v>
      </c>
      <c r="B14" s="91" t="s">
        <v>31</v>
      </c>
      <c r="C14" s="197">
        <v>25</v>
      </c>
      <c r="D14" s="197">
        <v>32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327</v>
      </c>
      <c r="D15" s="197">
        <v>351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134</v>
      </c>
      <c r="D16" s="197">
        <v>158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251</v>
      </c>
      <c r="D18" s="197">
        <v>217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>
        <v>1</v>
      </c>
      <c r="D19" s="197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3459</v>
      </c>
      <c r="D20" s="598">
        <f>SUM(D12:D19)</f>
        <v>3567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3">
        <f>SUM(G23:G25)</f>
        <v>636</v>
      </c>
      <c r="H22" s="614">
        <f>SUM(H23:H25)</f>
        <v>634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6">
        <v>379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257</v>
      </c>
      <c r="H25" s="196">
        <v>255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636</v>
      </c>
      <c r="H26" s="598">
        <f>H20+H21+H22</f>
        <v>634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-824</v>
      </c>
      <c r="H28" s="596">
        <f>SUM(H29:H31)</f>
        <v>-528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39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-824</v>
      </c>
      <c r="H30" s="196">
        <v>-567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-532</v>
      </c>
      <c r="H33" s="196">
        <v>-296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-1356</v>
      </c>
      <c r="H34" s="598">
        <f>H28+H32+H33</f>
        <v>-824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2780</v>
      </c>
      <c r="H37" s="600">
        <f>H26+H18+H34</f>
        <v>3310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353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353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8</v>
      </c>
      <c r="D51" s="196">
        <v>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69</v>
      </c>
      <c r="D55" s="479">
        <v>58</v>
      </c>
      <c r="E55" s="89" t="s">
        <v>168</v>
      </c>
      <c r="F55" s="95" t="s">
        <v>169</v>
      </c>
      <c r="G55" s="197">
        <v>148</v>
      </c>
      <c r="H55" s="196">
        <v>164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3536</v>
      </c>
      <c r="D56" s="602">
        <f>D20+D21+D22+D28+D33+D46+D52+D54+D55</f>
        <v>3633</v>
      </c>
      <c r="E56" s="100" t="s">
        <v>850</v>
      </c>
      <c r="F56" s="99" t="s">
        <v>172</v>
      </c>
      <c r="G56" s="599">
        <f>G50+G52+G53+G54+G55</f>
        <v>502</v>
      </c>
      <c r="H56" s="600">
        <f>H50+H52+H53+H54+H55</f>
        <v>165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</v>
      </c>
      <c r="D59" s="197">
        <v>28</v>
      </c>
      <c r="E59" s="201" t="s">
        <v>180</v>
      </c>
      <c r="F59" s="486" t="s">
        <v>181</v>
      </c>
      <c r="G59" s="197">
        <v>336</v>
      </c>
      <c r="H59" s="196">
        <v>336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191</v>
      </c>
      <c r="H61" s="596">
        <f>SUM(H62:H68)</f>
        <v>446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111</v>
      </c>
      <c r="H62" s="196">
        <v>114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6">
        <v>113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12</v>
      </c>
      <c r="D65" s="598">
        <f>SUM(D59:D64)</f>
        <v>28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33</v>
      </c>
      <c r="H66" s="196">
        <v>81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9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38</v>
      </c>
      <c r="H68" s="196">
        <v>129</v>
      </c>
    </row>
    <row r="69" spans="1:8" ht="15.75">
      <c r="A69" s="89" t="s">
        <v>210</v>
      </c>
      <c r="B69" s="91" t="s">
        <v>211</v>
      </c>
      <c r="C69" s="197">
        <v>110</v>
      </c>
      <c r="D69" s="197">
        <v>118</v>
      </c>
      <c r="E69" s="201" t="s">
        <v>79</v>
      </c>
      <c r="F69" s="93" t="s">
        <v>216</v>
      </c>
      <c r="G69" s="197">
        <v>44</v>
      </c>
      <c r="H69" s="196">
        <v>29</v>
      </c>
    </row>
    <row r="70" spans="1:8" ht="15.75">
      <c r="A70" s="89" t="s">
        <v>214</v>
      </c>
      <c r="B70" s="91" t="s">
        <v>215</v>
      </c>
      <c r="C70" s="197">
        <v>20</v>
      </c>
      <c r="D70" s="197"/>
      <c r="E70" s="89" t="s">
        <v>219</v>
      </c>
      <c r="F70" s="93" t="s">
        <v>220</v>
      </c>
      <c r="G70" s="197">
        <v>58</v>
      </c>
      <c r="H70" s="196">
        <v>53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629</v>
      </c>
      <c r="H71" s="598">
        <f>H59+H60+H61+H69+H70</f>
        <v>864</v>
      </c>
    </row>
    <row r="72" spans="1:8" ht="15.75">
      <c r="A72" s="89" t="s">
        <v>221</v>
      </c>
      <c r="B72" s="91" t="s">
        <v>222</v>
      </c>
      <c r="C72" s="197">
        <v>31</v>
      </c>
      <c r="D72" s="197">
        <v>102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206</v>
      </c>
      <c r="D75" s="197">
        <v>201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372</v>
      </c>
      <c r="D76" s="598">
        <f>SUM(D68:D75)</f>
        <v>421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645</v>
      </c>
      <c r="H79" s="600">
        <f>H71+H73+H75+H77</f>
        <v>880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7">
        <v>271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273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391</v>
      </c>
      <c r="D94" s="602">
        <f>D65+D76+D85+D92+D93</f>
        <v>722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3927</v>
      </c>
      <c r="D95" s="604">
        <f>D94+D56</f>
        <v>4355</v>
      </c>
      <c r="E95" s="229" t="s">
        <v>942</v>
      </c>
      <c r="F95" s="489" t="s">
        <v>268</v>
      </c>
      <c r="G95" s="603">
        <f>G37+G40+G56+G79</f>
        <v>3927</v>
      </c>
      <c r="H95" s="604">
        <f>H37+H40+H56+H79</f>
        <v>4355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44274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Светлана Димитрова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991</v>
      </c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0" sqref="D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</v>
      </c>
      <c r="D12" s="317">
        <v>1948</v>
      </c>
      <c r="E12" s="194" t="s">
        <v>277</v>
      </c>
      <c r="F12" s="240" t="s">
        <v>278</v>
      </c>
      <c r="G12" s="316">
        <v>0</v>
      </c>
      <c r="H12" s="317">
        <v>1606</v>
      </c>
    </row>
    <row r="13" spans="1:8" ht="15.75">
      <c r="A13" s="194" t="s">
        <v>279</v>
      </c>
      <c r="B13" s="190" t="s">
        <v>280</v>
      </c>
      <c r="C13" s="316">
        <v>44</v>
      </c>
      <c r="D13" s="317">
        <v>142</v>
      </c>
      <c r="E13" s="194" t="s">
        <v>281</v>
      </c>
      <c r="F13" s="240" t="s">
        <v>282</v>
      </c>
      <c r="G13" s="316">
        <v>0</v>
      </c>
      <c r="H13" s="317">
        <v>39</v>
      </c>
    </row>
    <row r="14" spans="1:8" ht="15.75">
      <c r="A14" s="194" t="s">
        <v>283</v>
      </c>
      <c r="B14" s="190" t="s">
        <v>284</v>
      </c>
      <c r="C14" s="316">
        <v>142</v>
      </c>
      <c r="D14" s="317">
        <v>152</v>
      </c>
      <c r="E14" s="245" t="s">
        <v>285</v>
      </c>
      <c r="F14" s="240" t="s">
        <v>286</v>
      </c>
      <c r="G14" s="316">
        <v>0</v>
      </c>
      <c r="H14" s="317">
        <v>315</v>
      </c>
    </row>
    <row r="15" spans="1:8" ht="15.75">
      <c r="A15" s="194" t="s">
        <v>287</v>
      </c>
      <c r="B15" s="190" t="s">
        <v>288</v>
      </c>
      <c r="C15" s="316">
        <v>250</v>
      </c>
      <c r="D15" s="317">
        <v>913</v>
      </c>
      <c r="E15" s="245" t="s">
        <v>79</v>
      </c>
      <c r="F15" s="240" t="s">
        <v>289</v>
      </c>
      <c r="G15" s="316">
        <v>74</v>
      </c>
      <c r="H15" s="317">
        <v>352</v>
      </c>
    </row>
    <row r="16" spans="1:8" ht="15.75">
      <c r="A16" s="194" t="s">
        <v>290</v>
      </c>
      <c r="B16" s="190" t="s">
        <v>291</v>
      </c>
      <c r="C16" s="316">
        <v>42</v>
      </c>
      <c r="D16" s="317">
        <v>157</v>
      </c>
      <c r="E16" s="236" t="s">
        <v>52</v>
      </c>
      <c r="F16" s="264" t="s">
        <v>292</v>
      </c>
      <c r="G16" s="628">
        <f>SUM(G12:G15)</f>
        <v>74</v>
      </c>
      <c r="H16" s="629">
        <f>SUM(H12:H15)</f>
        <v>2312</v>
      </c>
    </row>
    <row r="17" spans="1:8" ht="31.5">
      <c r="A17" s="194" t="s">
        <v>293</v>
      </c>
      <c r="B17" s="190" t="s">
        <v>294</v>
      </c>
      <c r="C17" s="316"/>
      <c r="D17" s="317">
        <v>29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-2411</v>
      </c>
      <c r="E18" s="234" t="s">
        <v>297</v>
      </c>
      <c r="F18" s="238" t="s">
        <v>298</v>
      </c>
      <c r="G18" s="639">
        <v>19</v>
      </c>
      <c r="H18" s="640">
        <v>238</v>
      </c>
    </row>
    <row r="19" spans="1:8" ht="15.75">
      <c r="A19" s="194" t="s">
        <v>299</v>
      </c>
      <c r="B19" s="190" t="s">
        <v>300</v>
      </c>
      <c r="C19" s="316">
        <v>108</v>
      </c>
      <c r="D19" s="317">
        <v>2089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4</v>
      </c>
      <c r="D21" s="317">
        <v>6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619</v>
      </c>
      <c r="D22" s="629">
        <f>SUM(D12:D18)+D19</f>
        <v>3019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</v>
      </c>
      <c r="D25" s="317">
        <v>108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</v>
      </c>
      <c r="D29" s="629">
        <f>SUM(D25:D28)</f>
        <v>108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635</v>
      </c>
      <c r="D31" s="635">
        <f>D29+D22</f>
        <v>3127</v>
      </c>
      <c r="E31" s="251" t="s">
        <v>824</v>
      </c>
      <c r="F31" s="266" t="s">
        <v>331</v>
      </c>
      <c r="G31" s="253">
        <f>G16+G18+G27</f>
        <v>93</v>
      </c>
      <c r="H31" s="254">
        <f>H16+H18+H27</f>
        <v>2550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542</v>
      </c>
      <c r="H33" s="629">
        <f>IF((D31-H31)&gt;0,D31-H31,0)</f>
        <v>577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1561</v>
      </c>
      <c r="E35" s="234" t="s">
        <v>342</v>
      </c>
      <c r="F35" s="237" t="s">
        <v>343</v>
      </c>
      <c r="G35" s="316"/>
      <c r="H35" s="317">
        <v>1867</v>
      </c>
    </row>
    <row r="36" spans="1:8" ht="16.5" thickBot="1">
      <c r="A36" s="258" t="s">
        <v>344</v>
      </c>
      <c r="B36" s="256" t="s">
        <v>345</v>
      </c>
      <c r="C36" s="636">
        <f>C31-C34+C35</f>
        <v>635</v>
      </c>
      <c r="D36" s="637">
        <f>D31-D34+D35</f>
        <v>4688</v>
      </c>
      <c r="E36" s="262" t="s">
        <v>346</v>
      </c>
      <c r="F36" s="256" t="s">
        <v>347</v>
      </c>
      <c r="G36" s="267">
        <f>G35-G34+G31</f>
        <v>93</v>
      </c>
      <c r="H36" s="268">
        <f>H35-H34+H31</f>
        <v>4417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542</v>
      </c>
      <c r="H37" s="254">
        <f>IF((D36-H36)&gt;0,D36-H36,0)</f>
        <v>271</v>
      </c>
    </row>
    <row r="38" spans="1:8" ht="15.75">
      <c r="A38" s="234" t="s">
        <v>352</v>
      </c>
      <c r="B38" s="238" t="s">
        <v>353</v>
      </c>
      <c r="C38" s="628">
        <f>C39+C40+C41</f>
        <v>-10</v>
      </c>
      <c r="D38" s="629">
        <f>D39+D40+D41</f>
        <v>25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-10</v>
      </c>
      <c r="D40" s="317">
        <v>25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532</v>
      </c>
      <c r="H42" s="244">
        <f>IF(H37&gt;0,IF(D38+H37&lt;0,0,D38+H37),IF(D37-D38&lt;0,D38-D37,0))</f>
        <v>296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532</v>
      </c>
      <c r="H44" s="268">
        <f>IF(D42=0,IF(H42-H43&gt;0,H42-H43+D43,0),IF(D42-D43&lt;0,D43-D42+H43,0))</f>
        <v>296</v>
      </c>
    </row>
    <row r="45" spans="1:8" ht="16.5" thickBot="1">
      <c r="A45" s="270" t="s">
        <v>371</v>
      </c>
      <c r="B45" s="271" t="s">
        <v>372</v>
      </c>
      <c r="C45" s="630">
        <f>C36+C38+C42</f>
        <v>625</v>
      </c>
      <c r="D45" s="631">
        <f>D36+D38+D42</f>
        <v>4713</v>
      </c>
      <c r="E45" s="270" t="s">
        <v>373</v>
      </c>
      <c r="F45" s="272" t="s">
        <v>374</v>
      </c>
      <c r="G45" s="630">
        <f>G42+G36</f>
        <v>625</v>
      </c>
      <c r="H45" s="631">
        <f>H42+H36</f>
        <v>4713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44274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Светлана Димитрова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tr">
        <f>+'1-Баланс'!B104:E104</f>
        <v>Мариана Евгениева Киселова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E47" sqref="E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75</v>
      </c>
      <c r="D11" s="196">
        <v>2584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-320</v>
      </c>
      <c r="D12" s="196">
        <v>-2485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-334</v>
      </c>
      <c r="D14" s="196">
        <v>-1174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-35</v>
      </c>
      <c r="D15" s="196">
        <v>-23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-42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2052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-619</v>
      </c>
      <c r="D21" s="659">
        <f>SUM(D11:D20)</f>
        <v>912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353</v>
      </c>
      <c r="D37" s="196">
        <v>-676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353</v>
      </c>
      <c r="D43" s="661">
        <f>SUM(D35:D42)</f>
        <v>-676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-266</v>
      </c>
      <c r="D44" s="307">
        <f>D43+D33+D21</f>
        <v>236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273</v>
      </c>
      <c r="D45" s="309">
        <v>37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273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273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44274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Светлана Димитрова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tr">
        <f>+'2-Отчет за доходите'!B56:E56</f>
        <v>Мариана Евгениева Киселова</v>
      </c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379</v>
      </c>
      <c r="G13" s="584">
        <f>'1-Баланс'!H24</f>
        <v>0</v>
      </c>
      <c r="H13" s="585">
        <v>255</v>
      </c>
      <c r="I13" s="584">
        <f>'1-Баланс'!H29+'1-Баланс'!H32</f>
        <v>39</v>
      </c>
      <c r="J13" s="584">
        <f>'1-Баланс'!H30+'1-Баланс'!H33</f>
        <v>-863</v>
      </c>
      <c r="K13" s="585"/>
      <c r="L13" s="584">
        <f>SUM(C13:K13)</f>
        <v>3310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379</v>
      </c>
      <c r="G17" s="653">
        <f t="shared" si="2"/>
        <v>0</v>
      </c>
      <c r="H17" s="653">
        <f t="shared" si="2"/>
        <v>255</v>
      </c>
      <c r="I17" s="653">
        <f t="shared" si="2"/>
        <v>39</v>
      </c>
      <c r="J17" s="653">
        <f t="shared" si="2"/>
        <v>-863</v>
      </c>
      <c r="K17" s="653">
        <f t="shared" si="2"/>
        <v>0</v>
      </c>
      <c r="L17" s="584">
        <f t="shared" si="1"/>
        <v>3310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-532</v>
      </c>
      <c r="K18" s="585"/>
      <c r="L18" s="584">
        <f t="shared" si="1"/>
        <v>-532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-39</v>
      </c>
      <c r="J22" s="316">
        <v>39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2</v>
      </c>
      <c r="I30" s="316"/>
      <c r="J30" s="316"/>
      <c r="K30" s="316"/>
      <c r="L30" s="584">
        <f t="shared" si="1"/>
        <v>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257</v>
      </c>
      <c r="I31" s="653">
        <f t="shared" si="6"/>
        <v>0</v>
      </c>
      <c r="J31" s="653">
        <f t="shared" si="6"/>
        <v>-1356</v>
      </c>
      <c r="K31" s="653">
        <f t="shared" si="6"/>
        <v>0</v>
      </c>
      <c r="L31" s="584">
        <f t="shared" si="1"/>
        <v>2780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257</v>
      </c>
      <c r="I34" s="587">
        <f t="shared" si="7"/>
        <v>0</v>
      </c>
      <c r="J34" s="587">
        <f t="shared" si="7"/>
        <v>-1356</v>
      </c>
      <c r="K34" s="587">
        <f t="shared" si="7"/>
        <v>0</v>
      </c>
      <c r="L34" s="651">
        <f t="shared" si="1"/>
        <v>2780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44274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Светлана Димитрова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tr">
        <f>+'3-Отчет за паричния поток'!B60:E60</f>
        <v>Мариана Евгениева Киселова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22">
      <selection activeCell="F157" sqref="F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44274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Светлана Димитрова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tr">
        <f>+'4-Отчет за собствения капитал'!B44:E44</f>
        <v>Мариана Евгениева Киселова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5" zoomScaleNormal="75" zoomScaleSheetLayoutView="80" zoomScalePageLayoutView="0" workbookViewId="0" topLeftCell="A1">
      <selection activeCell="E15" sqref="E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3021</v>
      </c>
      <c r="E12" s="328"/>
      <c r="F12" s="328"/>
      <c r="G12" s="329">
        <f aca="true" t="shared" si="2" ref="G12:G41">D12+E12-F12</f>
        <v>3021</v>
      </c>
      <c r="H12" s="328"/>
      <c r="I12" s="328"/>
      <c r="J12" s="329">
        <f aca="true" t="shared" si="3" ref="J12:J41">G12+H12-I12</f>
        <v>3021</v>
      </c>
      <c r="K12" s="328">
        <v>1312</v>
      </c>
      <c r="L12" s="328">
        <v>87</v>
      </c>
      <c r="M12" s="328"/>
      <c r="N12" s="329">
        <f aca="true" t="shared" si="4" ref="N12:N41">K12+L12-M12</f>
        <v>1399</v>
      </c>
      <c r="O12" s="328"/>
      <c r="P12" s="328"/>
      <c r="Q12" s="329">
        <f t="shared" si="0"/>
        <v>1399</v>
      </c>
      <c r="R12" s="340">
        <f t="shared" si="1"/>
        <v>1622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1343</v>
      </c>
      <c r="E13" s="328"/>
      <c r="F13" s="328">
        <v>32</v>
      </c>
      <c r="G13" s="329">
        <f t="shared" si="2"/>
        <v>1311</v>
      </c>
      <c r="H13" s="328"/>
      <c r="I13" s="328"/>
      <c r="J13" s="329">
        <f t="shared" si="3"/>
        <v>1311</v>
      </c>
      <c r="K13" s="328">
        <v>1311</v>
      </c>
      <c r="L13" s="328">
        <v>7</v>
      </c>
      <c r="M13" s="328">
        <v>32</v>
      </c>
      <c r="N13" s="329">
        <f t="shared" si="4"/>
        <v>1286</v>
      </c>
      <c r="O13" s="328"/>
      <c r="P13" s="328"/>
      <c r="Q13" s="329">
        <f t="shared" si="0"/>
        <v>1286</v>
      </c>
      <c r="R13" s="340">
        <f t="shared" si="1"/>
        <v>25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794</v>
      </c>
      <c r="E14" s="328"/>
      <c r="F14" s="328">
        <v>2</v>
      </c>
      <c r="G14" s="329">
        <f t="shared" si="2"/>
        <v>792</v>
      </c>
      <c r="H14" s="328"/>
      <c r="I14" s="328"/>
      <c r="J14" s="329">
        <f t="shared" si="3"/>
        <v>792</v>
      </c>
      <c r="K14" s="328">
        <v>443</v>
      </c>
      <c r="L14" s="328">
        <v>24</v>
      </c>
      <c r="M14" s="328">
        <v>2</v>
      </c>
      <c r="N14" s="329">
        <f t="shared" si="4"/>
        <v>465</v>
      </c>
      <c r="O14" s="328"/>
      <c r="P14" s="328"/>
      <c r="Q14" s="329">
        <f t="shared" si="0"/>
        <v>465</v>
      </c>
      <c r="R14" s="340">
        <f t="shared" si="1"/>
        <v>327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453</v>
      </c>
      <c r="E15" s="328"/>
      <c r="F15" s="328">
        <v>5</v>
      </c>
      <c r="G15" s="329">
        <f t="shared" si="2"/>
        <v>448</v>
      </c>
      <c r="H15" s="328"/>
      <c r="I15" s="328"/>
      <c r="J15" s="329">
        <f t="shared" si="3"/>
        <v>448</v>
      </c>
      <c r="K15" s="328">
        <v>296</v>
      </c>
      <c r="L15" s="328">
        <v>23</v>
      </c>
      <c r="M15" s="328">
        <v>5</v>
      </c>
      <c r="N15" s="329">
        <f t="shared" si="4"/>
        <v>314</v>
      </c>
      <c r="O15" s="328"/>
      <c r="P15" s="328"/>
      <c r="Q15" s="329">
        <f t="shared" si="0"/>
        <v>314</v>
      </c>
      <c r="R15" s="340">
        <f t="shared" si="1"/>
        <v>134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217</v>
      </c>
      <c r="E17" s="328">
        <v>47</v>
      </c>
      <c r="F17" s="328">
        <v>13</v>
      </c>
      <c r="G17" s="329">
        <f t="shared" si="2"/>
        <v>251</v>
      </c>
      <c r="H17" s="328"/>
      <c r="I17" s="328"/>
      <c r="J17" s="329">
        <f t="shared" si="3"/>
        <v>251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251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</v>
      </c>
      <c r="E18" s="328"/>
      <c r="F18" s="328">
        <v>4</v>
      </c>
      <c r="G18" s="329">
        <f t="shared" si="2"/>
        <v>50</v>
      </c>
      <c r="H18" s="328"/>
      <c r="I18" s="328"/>
      <c r="J18" s="329">
        <f t="shared" si="3"/>
        <v>50</v>
      </c>
      <c r="K18" s="328">
        <v>52</v>
      </c>
      <c r="L18" s="328">
        <v>1</v>
      </c>
      <c r="M18" s="328">
        <v>4</v>
      </c>
      <c r="N18" s="329">
        <f t="shared" si="4"/>
        <v>49</v>
      </c>
      <c r="O18" s="328"/>
      <c r="P18" s="328"/>
      <c r="Q18" s="329">
        <f t="shared" si="0"/>
        <v>49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6981</v>
      </c>
      <c r="E19" s="330">
        <f>SUM(E11:E18)</f>
        <v>47</v>
      </c>
      <c r="F19" s="330">
        <f>SUM(F11:F18)</f>
        <v>56</v>
      </c>
      <c r="G19" s="329">
        <f t="shared" si="2"/>
        <v>6972</v>
      </c>
      <c r="H19" s="330">
        <f>SUM(H11:H18)</f>
        <v>0</v>
      </c>
      <c r="I19" s="330">
        <f>SUM(I11:I18)</f>
        <v>0</v>
      </c>
      <c r="J19" s="329">
        <f t="shared" si="3"/>
        <v>6972</v>
      </c>
      <c r="K19" s="330">
        <f>SUM(K11:K18)</f>
        <v>3414</v>
      </c>
      <c r="L19" s="330">
        <f>SUM(L11:L18)</f>
        <v>142</v>
      </c>
      <c r="M19" s="330">
        <f>SUM(M11:M18)</f>
        <v>43</v>
      </c>
      <c r="N19" s="329">
        <f t="shared" si="4"/>
        <v>3513</v>
      </c>
      <c r="O19" s="330">
        <f>SUM(O11:O18)</f>
        <v>0</v>
      </c>
      <c r="P19" s="330">
        <f>SUM(P11:P18)</f>
        <v>0</v>
      </c>
      <c r="Q19" s="329">
        <f t="shared" si="0"/>
        <v>3513</v>
      </c>
      <c r="R19" s="340">
        <f t="shared" si="1"/>
        <v>3459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6987</v>
      </c>
      <c r="E42" s="349">
        <f>E19+E20+E21+E27+E40+E41</f>
        <v>47</v>
      </c>
      <c r="F42" s="349">
        <f aca="true" t="shared" si="11" ref="F42:R42">F19+F20+F21+F27+F40+F41</f>
        <v>56</v>
      </c>
      <c r="G42" s="349">
        <f t="shared" si="11"/>
        <v>6978</v>
      </c>
      <c r="H42" s="349">
        <f t="shared" si="11"/>
        <v>0</v>
      </c>
      <c r="I42" s="349">
        <f t="shared" si="11"/>
        <v>0</v>
      </c>
      <c r="J42" s="349">
        <f t="shared" si="11"/>
        <v>6978</v>
      </c>
      <c r="K42" s="349">
        <f t="shared" si="11"/>
        <v>3420</v>
      </c>
      <c r="L42" s="349">
        <f t="shared" si="11"/>
        <v>142</v>
      </c>
      <c r="M42" s="349">
        <f t="shared" si="11"/>
        <v>43</v>
      </c>
      <c r="N42" s="349">
        <f t="shared" si="11"/>
        <v>3519</v>
      </c>
      <c r="O42" s="349">
        <f t="shared" si="11"/>
        <v>0</v>
      </c>
      <c r="P42" s="349">
        <f t="shared" si="11"/>
        <v>0</v>
      </c>
      <c r="Q42" s="349">
        <f t="shared" si="11"/>
        <v>3519</v>
      </c>
      <c r="R42" s="350">
        <f t="shared" si="11"/>
        <v>3459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44274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Светлана Димитрова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991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00" zoomScalePageLayoutView="0" workbookViewId="0" topLeftCell="A28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1</v>
      </c>
      <c r="E18" s="369">
        <f t="shared" si="0"/>
        <v>7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>
        <v>1</v>
      </c>
      <c r="E19" s="369">
        <f t="shared" si="0"/>
        <v>7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1</v>
      </c>
      <c r="E21" s="441">
        <f>E13+E17+E18</f>
        <v>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69</v>
      </c>
      <c r="D23" s="443"/>
      <c r="E23" s="442">
        <f t="shared" si="0"/>
        <v>69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110</v>
      </c>
      <c r="D30" s="368">
        <v>110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20</v>
      </c>
      <c r="D31" s="368">
        <v>20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22</v>
      </c>
      <c r="D33" s="368">
        <v>22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9</v>
      </c>
      <c r="D34" s="368">
        <v>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206</v>
      </c>
      <c r="D40" s="362">
        <f>SUM(D41:D44)</f>
        <v>206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206</v>
      </c>
      <c r="D44" s="368">
        <v>206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372</v>
      </c>
      <c r="D45" s="438">
        <f>D26+D30+D31+D33+D32+D34+D35+D40</f>
        <v>372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449</v>
      </c>
      <c r="D46" s="444">
        <f>D45+D23+D21+D11</f>
        <v>373</v>
      </c>
      <c r="E46" s="445">
        <f>E45+E23+E21+E11</f>
        <v>76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353</v>
      </c>
      <c r="D54" s="138">
        <f>SUM(D55:D57)</f>
        <v>0</v>
      </c>
      <c r="E54" s="136">
        <f>C54-D54</f>
        <v>353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353</v>
      </c>
      <c r="D55" s="197"/>
      <c r="E55" s="136">
        <f>C55-D55</f>
        <v>353</v>
      </c>
      <c r="F55" s="196">
        <v>0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</v>
      </c>
      <c r="D66" s="197"/>
      <c r="E66" s="136">
        <f t="shared" si="1"/>
        <v>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354</v>
      </c>
      <c r="D68" s="435">
        <f>D54+D58+D63+D64+D65+D66</f>
        <v>0</v>
      </c>
      <c r="E68" s="436">
        <f t="shared" si="1"/>
        <v>354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111</v>
      </c>
      <c r="D73" s="137">
        <f>SUM(D74:D76)</f>
        <v>111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111</v>
      </c>
      <c r="D74" s="197">
        <v>111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336</v>
      </c>
      <c r="D77" s="138">
        <f>D78+D80</f>
        <v>0</v>
      </c>
      <c r="E77" s="138">
        <f>E78+E80</f>
        <v>336</v>
      </c>
      <c r="F77" s="398">
        <f>F78+F80</f>
        <v>416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336</v>
      </c>
      <c r="D80" s="197"/>
      <c r="E80" s="136">
        <f t="shared" si="1"/>
        <v>336</v>
      </c>
      <c r="F80" s="196">
        <v>416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80</v>
      </c>
      <c r="D87" s="134">
        <f>SUM(D88:D92)+D96</f>
        <v>80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</v>
      </c>
      <c r="D90" s="197">
        <v>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33</v>
      </c>
      <c r="D91" s="197">
        <v>33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38</v>
      </c>
      <c r="D92" s="138">
        <f>SUM(D93:D95)</f>
        <v>38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38</v>
      </c>
      <c r="D95" s="197">
        <v>38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44</v>
      </c>
      <c r="D97" s="197">
        <v>44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571</v>
      </c>
      <c r="D98" s="433">
        <f>D87+D82+D77+D73+D97</f>
        <v>235</v>
      </c>
      <c r="E98" s="433">
        <f>E87+E82+E77+E73+E97</f>
        <v>336</v>
      </c>
      <c r="F98" s="434">
        <f>F87+F82+F77+F73+F97</f>
        <v>416</v>
      </c>
    </row>
    <row r="99" spans="1:6" ht="16.5" thickBot="1">
      <c r="A99" s="412" t="s">
        <v>739</v>
      </c>
      <c r="B99" s="413" t="s">
        <v>740</v>
      </c>
      <c r="C99" s="427">
        <f>C98+C70+C68</f>
        <v>925</v>
      </c>
      <c r="D99" s="427">
        <f>D98+D70+D68</f>
        <v>235</v>
      </c>
      <c r="E99" s="427">
        <f>E98+E70+E68</f>
        <v>690</v>
      </c>
      <c r="F99" s="428">
        <f>F98+F70+F68</f>
        <v>416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53</v>
      </c>
      <c r="D104" s="216">
        <v>7</v>
      </c>
      <c r="E104" s="216">
        <v>2</v>
      </c>
      <c r="F104" s="421">
        <f>C104+D104-E104</f>
        <v>58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53</v>
      </c>
      <c r="D107" s="425">
        <f>SUM(D104:D106)</f>
        <v>7</v>
      </c>
      <c r="E107" s="425">
        <f>SUM(E104:E106)</f>
        <v>2</v>
      </c>
      <c r="F107" s="426">
        <f>SUM(F104:F106)</f>
        <v>58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44274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Светлана Димитрова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tr">
        <f>+'2-Отчет за доходите'!B56:E56</f>
        <v>Мариана Евгениева Киселова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0">
      <selection activeCell="K29" sqref="K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44274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Светлана Димитрова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tr">
        <f>+'Справка 7'!B117:F117</f>
        <v>Мариана Евгениева Киселова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2021-03-29T08:58:00Z</cp:lastPrinted>
  <dcterms:created xsi:type="dcterms:W3CDTF">2006-09-16T00:00:00Z</dcterms:created>
  <dcterms:modified xsi:type="dcterms:W3CDTF">2021-03-29T10:41:19Z</dcterms:modified>
  <cp:category/>
  <cp:version/>
  <cp:contentType/>
  <cp:contentStatus/>
</cp:coreProperties>
</file>