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<sst xmlns="http://schemas.openxmlformats.org/spreadsheetml/2006/main" count="4317" uniqueCount="998">
  <si>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</si>
  <si>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</si>
  <si>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</si>
  <si>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</si>
  <si>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</si>
  <si>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</si>
  <si>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</si>
  <si>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</si>
  <si>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</si>
  <si>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</si>
  <si>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</si>
  <si>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</si>
  <si>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</si>
  <si>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</si>
  <si>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</si>
  <si>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</si>
  <si>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</si>
  <si>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</si>
  <si>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</si>
  <si>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</si>
  <si>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</si>
  <si>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</si>
  <si>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</si>
  <si>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</si>
  <si>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</si>
  <si>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</si>
  <si>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</si>
  <si>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</si>
  <si>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</si>
  <si>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</si>
  <si>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</si>
  <si>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</si>
  <si>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</si>
  <si>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</si>
  <si>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</si>
  <si>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</si>
  <si>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</si>
  <si>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</si>
  <si>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</si>
  <si>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</si>
  <si>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</si>
  <si>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</si>
  <si>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</si>
  <si>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</si>
  <si>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</si>
  <si>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</si>
  <si>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</si>
  <si>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</si>
  <si>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</si>
  <si>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</si>
  <si>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</si>
  <si>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</si>
  <si>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</si>
  <si>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</si>
  <si>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</si>
  <si>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</si>
  <si>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</si>
  <si>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</si>
  <si>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</si>
  <si>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</si>
  <si>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</si>
  <si>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</si>
  <si>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</si>
  <si>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</si>
  <si>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</si>
  <si>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</si>
  <si>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</si>
  <si>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</si>
  <si>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</si>
  <si>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</si>
  <si>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</si>
  <si>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</si>
  <si>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</si>
  <si>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</si>
  <si>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</si>
  <si>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</si>
  <si>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</si>
  <si>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</si>
  <si>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</si>
  <si>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</si>
  <si>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</si>
  <si>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</si>
  <si>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</si>
  <si>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</si>
  <si>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</si>
  <si>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</si>
  <si>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</si>
  <si>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</si>
  <si>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</si>
  <si>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</si>
  <si>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</si>
  <si>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</si>
  <si>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</si>
  <si>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</si>
  <si>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</si>
  <si>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</si>
  <si>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</si>
  <si>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</si>
  <si>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</si>
  <si>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</si>
  <si>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</si>
  <si>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</si>
  <si>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</si>
  <si>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</si>
  <si>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</si>
  <si>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</si>
  <si>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</si>
  <si>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</si>
  <si>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</si>
  <si>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</si>
  <si>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</si>
  <si>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</si>
  <si>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</si>
  <si>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</si>
  <si>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</si>
  <si>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</si>
  <si>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</si>
  <si>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</si>
  <si>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</si>
  <si>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</si>
  <si>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</si>
  <si>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</si>
  <si>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</si>
  <si>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</si>
  <si>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</si>
  <si>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</si>
  <si>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</si>
  <si>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</si>
  <si>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</si>
  <si>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</si>
  <si>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</si>
  <si>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</si>
  <si>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</si>
  <si>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</si>
  <si>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</si>
  <si>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</si>
  <si>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</si>
  <si>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</si>
  <si>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</si>
  <si>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</si>
  <si>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</si>
  <si>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</si>
  <si>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</si>
  <si>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</si>
  <si>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</si>
  <si>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</si>
  <si>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</si>
  <si>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</si>
  <si>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</si>
  <si>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</si>
  <si>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</si>
  <si>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</si>
  <si>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</si>
  <si>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</si>
  <si>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</si>
  <si>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</si>
  <si>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</si>
  <si>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</si>
  <si>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</si>
  <si>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</si>
  <si>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</si>
  <si>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</si>
  <si>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</si>
  <si>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</si>
  <si>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</si>
  <si>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</si>
  <si>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</si>
  <si>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</si>
  <si>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</si>
  <si>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</si>
  <si>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</si>
  <si>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</si>
  <si>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</si>
  <si>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</si>
  <si>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</si>
  <si>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</si>
  <si>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</si>
  <si>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</si>
  <si>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</si>
  <si>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</si>
  <si>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</si>
  <si>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</si>
  <si>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</si>
  <si>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</si>
  <si>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</si>
  <si>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</si>
  <si>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</si>
  <si>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</si>
  <si>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</si>
  <si>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</si>
  <si>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</si>
  <si>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</si>
  <si>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</si>
  <si>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</si>
  <si>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</si>
  <si>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</si>
  <si>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</si>
  <si>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</si>
  <si>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</si>
  <si>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</si>
  <si>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</si>
  <si>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</si>
  <si>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</si>
  <si>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</si>
  <si>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</si>
  <si>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</si>
  <si>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</si>
  <si>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</si>
  <si>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</si>
  <si>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</si>
  <si>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</si>
  <si>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</si>
  <si>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</si>
  <si>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</si>
  <si>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</si>
  <si>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</si>
  <si>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</si>
  <si>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</si>
  <si>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</si>
  <si>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</si>
  <si>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</si>
  <si>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</si>
  <si>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</si>
  <si>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</si>
  <si>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</si>
  <si>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</si>
  <si>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</si>
  <si>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</si>
  <si>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</si>
  <si>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</si>
  <si>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</si>
  <si>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</si>
  <si>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</si>
  <si>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</si>
  <si>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</si>
  <si>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</si>
  <si>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</si>
  <si>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</si>
  <si>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</si>
  <si>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</si>
  <si>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</si>
  <si>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</si>
  <si>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</si>
  <si>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</si>
  <si>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</si>
  <si>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</si>
  <si>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</si>
  <si>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</si>
  <si>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</si>
  <si>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</si>
  <si>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</si>
  <si>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</si>
  <si>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</si>
  <si>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</si>
  <si>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</si>
  <si>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</si>
  <si>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</si>
  <si>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</si>
  <si>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</si>
  <si>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</si>
  <si>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</si>
  <si>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</si>
  <si>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</si>
  <si>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</si>
  <si>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</si>
  <si>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</si>
  <si>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</si>
  <si>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</si>
  <si>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</si>
  <si>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</si>
  <si>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</si>
  <si>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</si>
  <si>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</si>
  <si>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</si>
  <si>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</si>
  <si>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</si>
  <si>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</si>
  <si>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</si>
  <si>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</si>
  <si>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</si>
  <si>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</si>
  <si>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</si>
  <si>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</si>
  <si>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</si>
  <si>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</si>
  <si>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</si>
  <si>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</si>
  <si>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</si>
  <si>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</si>
  <si>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</si>
  <si>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</si>
  <si>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</si>
  <si>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</si>
  <si>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</si>
  <si>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</si>
  <si>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</si>
  <si>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</si>
  <si>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</si>
  <si>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</si>
  <si>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</si>
  <si>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</si>
  <si>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</si>
  <si>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</si>
  <si>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</si>
  <si>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</si>
  <si>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</si>
  <si>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</si>
  <si>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</si>
  <si>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</si>
  <si>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</si>
  <si>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</si>
  <si>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</si>
  <si>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</si>
  <si>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</si>
  <si>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</si>
  <si>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</si>
  <si>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</si>
  <si>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</si>
  <si>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</si>
  <si>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</si>
  <si>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</si>
  <si>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</si>
  <si>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</si>
  <si>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</si>
  <si>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</si>
  <si>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</si>
  <si>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</si>
  <si>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</si>
  <si>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</si>
  <si>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</si>
  <si>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</si>
  <si>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</si>
  <si>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</si>
  <si>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</si>
  <si>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</si>
  <si>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</si>
  <si>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</si>
  <si>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</si>
  <si>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</si>
  <si>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</si>
  <si>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</si>
  <si>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</si>
  <si>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</si>
  <si>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</si>
  <si>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</si>
  <si>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</si>
  <si>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</si>
  <si>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</si>
  <si>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</si>
  <si>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</si>
  <si>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</si>
  <si>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</si>
  <si>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</si>
  <si>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</si>
  <si>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</si>
  <si>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</si>
  <si>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</si>
  <si>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</si>
  <si>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</si>
  <si>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</si>
  <si>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</si>
  <si>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</si>
  <si>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</si>
  <si>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</si>
  <si>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</si>
  <si>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</si>
  <si>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</si>
  <si>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</si>
  <si>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</si>
  <si>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</si>
  <si>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</si>
  <si>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</si>
  <si>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</si>
  <si>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</si>
  <si>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</si>
  <si>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</si>
  <si>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</si>
  <si>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</si>
  <si>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</si>
  <si>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</si>
  <si>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</si>
  <si>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</si>
  <si>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</si>
  <si>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</si>
  <si>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</si>
  <si>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</si>
  <si>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</si>
  <si>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</si>
  <si>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</si>
  <si>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</si>
  <si>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</si>
  <si>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</si>
  <si>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</si>
  <si>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</si>
  <si>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</si>
  <si>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</si>
  <si>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</si>
  <si>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</si>
  <si>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</si>
  <si>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</si>
  <si>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</si>
  <si>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</si>
  <si>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</si>
  <si>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</si>
  <si>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</si>
  <si>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</si>
  <si>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</si>
  <si>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</si>
  <si>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</si>
  <si>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</si>
  <si>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</si>
  <si>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</si>
  <si>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</si>
  <si>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</si>
  <si>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</si>
  <si>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</si>
  <si>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</si>
  <si>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</si>
  <si>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</si>
  <si>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</si>
  <si>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</si>
  <si>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</si>
  <si>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</si>
  <si>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</si>
  <si>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</si>
  <si>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</si>
  <si>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</si>
  <si>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</si>
  <si>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</si>
  <si>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</si>
  <si>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</si>
  <si>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</si>
  <si>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</si>
  <si>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</si>
  <si>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</si>
  <si>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</si>
  <si>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</si>
  <si>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</si>
  <si>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</si>
  <si>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</si>
  <si>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</si>
  <si>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</si>
  <si>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</si>
  <si>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</si>
  <si>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</si>
  <si>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</si>
  <si>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</si>
  <si>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</si>
  <si>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</si>
  <si>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</si>
  <si>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</si>
  <si>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</si>
  <si>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</si>
  <si>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</si>
  <si>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</si>
  <si>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</si>
  <si>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</si>
  <si>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</si>
  <si>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</si>
  <si>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</si>
  <si>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</si>
  <si>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</si>
  <si>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</si>
  <si>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</si>
  <si>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</si>
  <si>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</si>
  <si>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</si>
  <si>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</si>
  <si>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</si>
  <si>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</si>
  <si>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</si>
  <si>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</si>
  <si>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</si>
  <si>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</si>
  <si>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</si>
  <si>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</si>
  <si>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</si>
  <si>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</si>
  <si>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</si>
  <si>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</si>
  <si>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</si>
  <si>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</si>
  <si>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</si>
  <si>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</si>
  <si>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</si>
  <si>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</si>
  <si>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</si>
  <si>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</si>
  <si>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</si>
  <si>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</si>
  <si>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</si>
  <si>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</si>
  <si>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</si>
  <si>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</si>
  <si>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</si>
  <si>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</si>
  <si>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</si>
  <si>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</si>
  <si>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</si>
  <si>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</si>
  <si>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</si>
  <si>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</si>
  <si>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</si>
  <si>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</si>
  <si>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</si>
  <si>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</si>
  <si>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</si>
  <si>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</si>
  <si>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</si>
  <si>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</si>
  <si>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</si>
  <si>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</si>
  <si>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</si>
  <si>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</si>
  <si>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</si>
  <si>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</si>
  <si>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</si>
  <si>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</si>
  <si>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</si>
  <si>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</si>
  <si>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</si>
  <si>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</si>
  <si>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</si>
  <si>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</si>
  <si>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</si>
  <si>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</si>
  <si>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</si>
  <si>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</si>
  <si>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</si>
  <si>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</si>
  <si>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</si>
  <si>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</si>
  <si>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</si>
  <si>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</si>
  <si>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</si>
  <si>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</si>
  <si>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</si>
  <si>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</si>
  <si>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</si>
  <si>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</si>
  <si>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</si>
  <si>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</si>
  <si>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</si>
  <si>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</si>
  <si>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</si>
  <si>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</si>
  <si>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</si>
  <si>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</si>
  <si>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</si>
  <si>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</si>
  <si>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</si>
  <si>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</si>
  <si>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</si>
  <si>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</si>
  <si>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</si>
  <si>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</si>
  <si>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</si>
  <si>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</si>
  <si>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</si>
  <si>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</si>
  <si>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</si>
  <si>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</si>
  <si>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</si>
  <si>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</si>
  <si>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</si>
  <si>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</si>
  <si>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</si>
  <si>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</si>
  <si>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</si>
  <si>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</si>
  <si>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</si>
  <si>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</si>
  <si>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</si>
  <si>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</si>
  <si>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</si>
  <si>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</si>
  <si>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</si>
  <si>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</si>
  <si>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</si>
  <si>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</si>
  <si>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</si>
  <si>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</si>
  <si>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</si>
  <si>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</si>
  <si>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</si>
  <si>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</si>
  <si>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</si>
  <si>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</si>
  <si>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</si>
  <si>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</si>
  <si>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</si>
  <si>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</si>
  <si>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</si>
  <si>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</si>
  <si>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</si>
  <si>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</si>
  <si>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</si>
  <si>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</si>
  <si>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</si>
  <si>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</si>
  <si>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</si>
  <si>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</si>
  <si>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</si>
  <si>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</si>
  <si>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</si>
  <si>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</si>
  <si>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</si>
  <si>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</si>
  <si>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</si>
  <si>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</si>
  <si>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</si>
  <si>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</si>
  <si>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</si>
  <si>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</si>
  <si>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</si>
  <si>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</si>
  <si>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</si>
  <si>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</si>
  <si>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</si>
  <si>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</si>
  <si>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</si>
  <si>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</si>
  <si>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</si>
  <si>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</si>
  <si>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</si>
  <si>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</si>
  <si>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</si>
  <si>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</si>
  <si>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</si>
  <si>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</si>
  <si>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</si>
  <si>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</si>
  <si>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</si>
  <si>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</si>
  <si>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</si>
  <si>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</si>
  <si>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</si>
  <si>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</si>
  <si>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</si>
  <si>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</si>
  <si>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</si>
  <si>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</si>
  <si>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</si>
  <si>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</si>
  <si>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</si>
  <si>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</si>
  <si>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</si>
  <si>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</si>
  <si>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</si>
  <si>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</si>
  <si>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</si>
  <si>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</si>
  <si>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</si>
  <si>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</si>
  <si>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</si>
  <si>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</si>
  <si>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</si>
  <si>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</si>
  <si>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</si>
  <si>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</si>
  <si>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</si>
  <si>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</si>
  <si>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</si>
  <si>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</si>
  <si>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</si>
  <si>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</si>
  <si>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</si>
  <si>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</si>
  <si>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</si>
  <si>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</si>
  <si>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</si>
  <si>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</si>
  <si>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</si>
  <si>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</si>
  <si>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</si>
  <si>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</si>
  <si>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</si>
  <si>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</si>
  <si>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</si>
  <si>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</si>
  <si>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</si>
  <si>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</si>
  <si>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</si>
  <si>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</si>
  <si>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</si>
  <si>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</si>
  <si>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</si>
  <si>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</si>
  <si>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</si>
  <si>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</si>
  <si>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</si>
  <si>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</si>
  <si>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</si>
  <si>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</si>
  <si>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</si>
  <si>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</si>
  <si>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</si>
  <si>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</si>
  <si>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</si>
  <si>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</si>
  <si>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</si>
  <si>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</si>
  <si>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</si>
  <si>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</si>
  <si>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</si>
  <si>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</si>
  <si>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</si>
  <si>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</si>
  <si>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</si>
  <si>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</si>
  <si>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</si>
  <si>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</si>
  <si>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</si>
  <si>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</si>
  <si>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</si>
  <si>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</si>
  <si>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</si>
  <si>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</si>
  <si>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</si>
  <si>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</si>
  <si>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</si>
  <si>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</si>
  <si>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</si>
  <si>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</si>
  <si>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</si>
  <si>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</si>
  <si>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</si>
  <si>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</si>
  <si>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</si>
  <si>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</si>
  <si>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</si>
  <si>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</si>
  <si>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</si>
  <si>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</si>
  <si>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</si>
  <si>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</si>
  <si>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</si>
  <si>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</si>
  <si>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</si>
  <si>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</si>
  <si>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</si>
  <si>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</si>
  <si>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</si>
  <si>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</si>
  <si>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</si>
  <si>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</si>
  <si>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</si>
  <si>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</si>
  <si>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</si>
  <si>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</si>
  <si>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</si>
  <si>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</si>
  <si>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</si>
  <si>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</si>
  <si>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</si>
  <si>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</si>
  <si>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</si>
  <si>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</si>
  <si>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</si>
  <si>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</si>
  <si>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</si>
  <si>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</si>
  <si>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</si>
  <si>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</si>
  <si>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</si>
  <si>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</si>
  <si>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</si>
  <si>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</si>
  <si>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</si>
  <si>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</si>
  <si>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</si>
  <si>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</si>
  <si>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</si>
  <si>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</si>
  <si>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</si>
  <si>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</si>
  <si>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</si>
  <si>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</si>
  <si>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</si>
  <si>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</si>
  <si>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</si>
  <si>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</si>
  <si>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</si>
  <si>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</si>
  <si>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</si>
  <si>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</si>
  <si>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</si>
  <si>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</si>
  <si>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</si>
  <si>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</si>
  <si>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</si>
  <si>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</si>
  <si>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</si>
  <si>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</si>
  <si>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</si>
  <si>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</si>
  <si>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</si>
  <si>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</si>
  <si>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</si>
  <si>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</si>
  <si>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</si>
  <si>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</si>
  <si>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</si>
  <si>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</si>
  <si>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</si>
  <si>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</si>
  <si>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</si>
  <si>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</si>
  <si>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</si>
  <si>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</si>
  <si>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</si>
  <si>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</si>
  <si>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</si>
  <si>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</si>
  <si>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</si>
  <si>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</si>
  <si>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</si>
  <si>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</si>
  <si>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</si>
  <si>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</si>
  <si>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</si>
  <si>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</si>
  <si>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</si>
  <si>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</si>
  <si>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</si>
  <si>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</si>
  <si>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</si>
  <si>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</si>
  <si>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</si>
  <si>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</si>
  <si>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</si>
  <si>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</si>
  <si>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</si>
  <si>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</si>
  <si>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</si>
  <si>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</si>
  <si>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</si>
  <si>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</si>
  <si>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</si>
  <si>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</si>
  <si>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</si>
  <si>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</si>
  <si>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</si>
  <si>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</si>
  <si>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</si>
  <si>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</si>
  <si>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</si>
  <si>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</si>
  <si>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</si>
  <si>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</si>
  <si>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</si>
  <si>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</si>
  <si>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</si>
  <si>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</si>
  <si>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</si>
  <si>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</si>
  <si>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</si>
  <si>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</si>
  <si>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</si>
  <si>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</si>
  <si>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</si>
  <si>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</si>
  <si>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</si>
  <si>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</si>
  <si>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</si>
  <si>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</si>
  <si>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</si>
  <si>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</si>
  <si>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</si>
  <si>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</si>
  <si>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</si>
  <si>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</si>
  <si>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</si>
  <si>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</si>
  <si>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</si>
  <si>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</si>
  <si>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</si>
  <si>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</si>
  <si>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</si>
  <si>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</si>
  <si>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</si>
  <si>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</si>
  <si>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</si>
  <si>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</si>
  <si>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</si>
  <si>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</si>
  <si>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</si>
  <si>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</si>
  <si>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</si>
  <si>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</si>
  <si>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</si>
  <si>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</si>
  <si>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</si>
  <si>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</si>
  <si>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</si>
  <si>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</si>
  <si>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</si>
  <si>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</si>
  <si>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</si>
  <si>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</si>
  <si>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</si>
  <si>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</si>
  <si>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</si>
  <si>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</si>
  <si>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</si>
  <si>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</si>
  <si>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</si>
  <si>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</si>
  <si>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</si>
  <si>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</si>
  <si>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</si>
  <si>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</si>
  <si>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</si>
  <si>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</si>
  <si>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</si>
  <si>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</si>
  <si>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</si>
  <si>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</si>
  <si>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</si>
  <si>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</si>
  <si>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</si>
  <si>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</si>
  <si>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</si>
  <si>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</si>
  <si>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</si>
  <si>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</si>
  <si>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</si>
  <si>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</si>
  <si>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</si>
  <si>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</si>
  <si>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</si>
  <si>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</si>
  <si>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</si>
  <si>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</si>
  <si>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</si>
  <si>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</si>
  <si>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</si>
  <si>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</si>
  <si>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</si>
  <si>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</si>
  <si>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</si>
  <si>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</si>
  <si>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</si>
  <si>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</si>
  <si>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</si>
  <si>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</si>
  <si>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</si>
  <si>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</si>
  <si>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</si>
  <si>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</si>
  <si>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</si>
  <si>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</si>
  <si>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</si>
  <si>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</si>
  <si>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</si>
  <si>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</si>
  <si>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</si>
  <si>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</si>
  <si>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</si>
  <si>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</si>
  <si>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</si>
  <si>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</si>
  <si>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</si>
  <si>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</si>
  <si>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</si>
  <si>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</si>
  <si>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</si>
  <si>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</si>
  <si>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</si>
  <si>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</si>
  <si>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</si>
  <si>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</si>
  <si>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</si>
  <si>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</si>
  <si>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</si>
  <si>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</si>
  <si>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</si>
  <si>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</si>
  <si>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</si>
  <si>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</si>
  <si>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</si>
  <si>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</si>
  <si>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</si>
  <si>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</si>
  <si>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</si>
  <si>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</si>
  <si>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</si>
  <si>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</si>
  <si>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</si>
  <si>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</si>
  <si>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</si>
  <si>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Борислав Велинов Христов</t>
  </si>
  <si>
    <t>изп.директор</t>
  </si>
  <si>
    <t>гр.Банкя, ул.Княз Борис 1-ви № 16, ет.2</t>
  </si>
  <si>
    <t>+359886818371</t>
  </si>
  <si>
    <t>hristov.bobi@abv.bg</t>
  </si>
  <si>
    <t>АС Сюприм ООД-Стефка Георгиева Стоянова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</si>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</sst>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8" sqref="B3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АС Сюприм ООД-Стефка Георгиева Стоянова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6182</v>
      </c>
      <c r="D6" s="675">
        <f aca="true" t="shared" si="0" ref="D6:D15">C6-E6</f>
        <v>0</v>
      </c>
      <c r="E6" s="674">
        <f>'1-Баланс'!G95</f>
        <v>6182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6176</v>
      </c>
      <c r="D7" s="675">
        <f t="shared" si="0"/>
        <v>1367</v>
      </c>
      <c r="E7" s="674">
        <f>'1-Баланс'!G18</f>
        <v>4809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-14</v>
      </c>
      <c r="D8" s="675">
        <f t="shared" si="0"/>
        <v>0</v>
      </c>
      <c r="E8" s="674">
        <f>ABS('2-Отчет за доходите'!C44)-ABS('2-Отчет за доходите'!G44)</f>
        <v>-14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315</v>
      </c>
      <c r="D9" s="675">
        <f t="shared" si="0"/>
        <v>0</v>
      </c>
      <c r="E9" s="674">
        <f>'3-Отчет за паричния поток'!C45</f>
        <v>315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299</v>
      </c>
      <c r="D10" s="675">
        <f t="shared" si="0"/>
        <v>0</v>
      </c>
      <c r="E10" s="674">
        <f>'3-Отчет за паричния поток'!C46</f>
        <v>299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6176</v>
      </c>
      <c r="D11" s="675">
        <f t="shared" si="0"/>
        <v>0</v>
      </c>
      <c r="E11" s="674">
        <f>'4-Отчет за собствения капитал'!L34</f>
        <v>6176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-1.5555555555555556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-0.0022668393782383418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-2.3333333333333335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-0.002264639275315432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0.391304347826087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49.833333333333336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49.833333333333336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49.833333333333336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49.833333333333336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0.0015298317185109638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0.0014558395341313492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0.000971502590673575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0.0009705596894208993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5883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5883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5883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299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299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299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6182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4809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4809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4809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1672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1672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-291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-291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-14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-305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6176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6182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23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23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23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14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14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14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14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-16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-16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315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299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299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4809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4809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4809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4809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1672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1672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1672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1672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-291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-291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-14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-305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-305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6190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6190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-14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6176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6176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5883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5935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5935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5883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5935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5935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5883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5935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5935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5883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5883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5883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43">
      <selection activeCell="G75" sqref="G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5883</v>
      </c>
      <c r="D12" s="196">
        <v>5883</v>
      </c>
      <c r="E12" s="89" t="s">
        <v>25</v>
      </c>
      <c r="F12" s="93" t="s">
        <v>26</v>
      </c>
      <c r="G12" s="197">
        <v>4809</v>
      </c>
      <c r="H12" s="196">
        <v>4809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4809</v>
      </c>
      <c r="H13" s="196">
        <v>4809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4809</v>
      </c>
      <c r="H18" s="610">
        <f>H12+H15+H16+H17</f>
        <v>4809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5883</v>
      </c>
      <c r="D20" s="598">
        <f>SUM(D12:D19)</f>
        <v>5883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1672</v>
      </c>
      <c r="H21" s="196">
        <v>1672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1672</v>
      </c>
      <c r="H26" s="598">
        <f>H20+H21+H22</f>
        <v>1672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-291</v>
      </c>
      <c r="H28" s="596">
        <f>SUM(H29:H31)</f>
        <v>-278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-291</v>
      </c>
      <c r="H30" s="197">
        <v>-278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-14</v>
      </c>
      <c r="H33" s="197">
        <v>-13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-305</v>
      </c>
      <c r="H34" s="598">
        <f>H28+H32+H33</f>
        <v>-291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6176</v>
      </c>
      <c r="H37" s="600">
        <f>H26+H18+H34</f>
        <v>6190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5883</v>
      </c>
      <c r="D56" s="602">
        <f>D20+D21+D22+D28+D33+D46+D52+D54+D55</f>
        <v>5883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</v>
      </c>
      <c r="H61" s="596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>
        <v>3</v>
      </c>
      <c r="H69" s="197">
        <v>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6</v>
      </c>
      <c r="H71" s="598">
        <f>H59+H60+H61+H69+H70</f>
        <v>4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8">
        <v>4</v>
      </c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</v>
      </c>
      <c r="H79" s="600">
        <f>H71+H73+H75+H77</f>
        <v>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299</v>
      </c>
      <c r="D89" s="196">
        <v>315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299</v>
      </c>
      <c r="D92" s="598">
        <f>SUM(D88:D91)</f>
        <v>315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299</v>
      </c>
      <c r="D94" s="602">
        <f>D65+D76+D85+D92+D93</f>
        <v>315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6182</v>
      </c>
      <c r="D95" s="604">
        <f>D94+D56</f>
        <v>6198</v>
      </c>
      <c r="E95" s="229" t="s">
        <v>942</v>
      </c>
      <c r="F95" s="489" t="s">
        <v>268</v>
      </c>
      <c r="G95" s="603">
        <f>G37+G40+G56+G79</f>
        <v>6182</v>
      </c>
      <c r="H95" s="604">
        <f>H37+H40+H56+H79</f>
        <v>6198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44404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АС Сюприм ООД-Стефка Георгиева Стоянова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B10">
      <selection activeCell="C17" sqref="C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6">
        <v>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9</v>
      </c>
      <c r="H14" s="316">
        <v>5</v>
      </c>
    </row>
    <row r="15" spans="1:8" ht="15.75">
      <c r="A15" s="194" t="s">
        <v>287</v>
      </c>
      <c r="B15" s="190" t="s">
        <v>288</v>
      </c>
      <c r="C15" s="316">
        <v>8</v>
      </c>
      <c r="D15" s="316">
        <v>8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2</v>
      </c>
      <c r="D16" s="316">
        <v>2</v>
      </c>
      <c r="E16" s="236" t="s">
        <v>52</v>
      </c>
      <c r="F16" s="264" t="s">
        <v>292</v>
      </c>
      <c r="G16" s="628">
        <f>SUM(G12:G15)</f>
        <v>9</v>
      </c>
      <c r="H16" s="629">
        <f>SUM(H12:H15)</f>
        <v>5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23</v>
      </c>
      <c r="D22" s="629">
        <f>SUM(D12:D18)+D19</f>
        <v>20</v>
      </c>
      <c r="E22" s="194" t="s">
        <v>309</v>
      </c>
      <c r="F22" s="237" t="s">
        <v>310</v>
      </c>
      <c r="G22" s="316"/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23</v>
      </c>
      <c r="D31" s="635">
        <f>D29+D22</f>
        <v>20</v>
      </c>
      <c r="E31" s="251" t="s">
        <v>824</v>
      </c>
      <c r="F31" s="266" t="s">
        <v>331</v>
      </c>
      <c r="G31" s="253">
        <f>G16+G18+G27</f>
        <v>9</v>
      </c>
      <c r="H31" s="254">
        <f>H16+H18+H27</f>
        <v>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14</v>
      </c>
      <c r="H33" s="629">
        <f>IF((D31-H31)&gt;0,D31-H31,0)</f>
        <v>13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>
        <v>2</v>
      </c>
    </row>
    <row r="36" spans="1:8" ht="16.5" thickBot="1">
      <c r="A36" s="258" t="s">
        <v>344</v>
      </c>
      <c r="B36" s="256" t="s">
        <v>345</v>
      </c>
      <c r="C36" s="636">
        <f>C31-C34+C35</f>
        <v>23</v>
      </c>
      <c r="D36" s="637">
        <f>D31-D34+D35</f>
        <v>20</v>
      </c>
      <c r="E36" s="262" t="s">
        <v>346</v>
      </c>
      <c r="F36" s="256" t="s">
        <v>347</v>
      </c>
      <c r="G36" s="267">
        <f>G35-G34+G31</f>
        <v>9</v>
      </c>
      <c r="H36" s="268">
        <f>H35-H34+H31</f>
        <v>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14</v>
      </c>
      <c r="H37" s="254">
        <f>IF((D36-H36)&gt;0,D36-H36,0)</f>
        <v>11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14</v>
      </c>
      <c r="H42" s="244">
        <f>IF(H37&gt;0,IF(D38+H37&lt;0,0,D38+H37),IF(D37-D38&lt;0,D38-D37,0))</f>
        <v>11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14</v>
      </c>
      <c r="H44" s="268">
        <f>IF(D42=0,IF(H42-H43&gt;0,H42-H43+D43,0),IF(D42-D43&lt;0,D43-D42+H43,0))</f>
        <v>11</v>
      </c>
    </row>
    <row r="45" spans="1:8" ht="16.5" thickBot="1">
      <c r="A45" s="270" t="s">
        <v>371</v>
      </c>
      <c r="B45" s="271" t="s">
        <v>372</v>
      </c>
      <c r="C45" s="630">
        <f>C36+C38+C42</f>
        <v>23</v>
      </c>
      <c r="D45" s="631">
        <f>D36+D38+D42</f>
        <v>20</v>
      </c>
      <c r="E45" s="270" t="s">
        <v>373</v>
      </c>
      <c r="F45" s="272" t="s">
        <v>374</v>
      </c>
      <c r="G45" s="630">
        <f>G42+G36</f>
        <v>23</v>
      </c>
      <c r="H45" s="631">
        <f>H42+H36</f>
        <v>20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44404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АС Сюприм ООД-Стефка Георгиева Стоянова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35" sqref="C3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</v>
      </c>
      <c r="D11" s="197">
        <v>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</v>
      </c>
      <c r="D12" s="197">
        <v>-8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</v>
      </c>
      <c r="D14" s="197">
        <v>-9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-16</v>
      </c>
      <c r="D21" s="659">
        <f>SUM(D11:D20)</f>
        <v>-1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-16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315</v>
      </c>
      <c r="D45" s="309">
        <v>304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299</v>
      </c>
      <c r="D46" s="311">
        <f>D45+D44</f>
        <v>304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299</v>
      </c>
      <c r="D47" s="298">
        <v>304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44404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АС Сюприм ООД-Стефка Георгиева Стоянова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4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4809</v>
      </c>
      <c r="D13" s="584">
        <f>'1-Баланс'!H20</f>
        <v>0</v>
      </c>
      <c r="E13" s="584">
        <f>'1-Баланс'!H21</f>
        <v>1672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-291</v>
      </c>
      <c r="K13" s="585"/>
      <c r="L13" s="584">
        <f>SUM(C13:K13)</f>
        <v>6190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4809</v>
      </c>
      <c r="D17" s="653">
        <f aca="true" t="shared" si="2" ref="D17:M17">D13+D14</f>
        <v>0</v>
      </c>
      <c r="E17" s="653">
        <f t="shared" si="2"/>
        <v>1672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-291</v>
      </c>
      <c r="K17" s="653">
        <f t="shared" si="2"/>
        <v>0</v>
      </c>
      <c r="L17" s="584">
        <f t="shared" si="1"/>
        <v>6190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-14</v>
      </c>
      <c r="K18" s="585"/>
      <c r="L18" s="584">
        <f t="shared" si="1"/>
        <v>-14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4809</v>
      </c>
      <c r="D31" s="653">
        <f aca="true" t="shared" si="6" ref="D31:M31">D19+D22+D23+D26+D30+D29+D17+D18</f>
        <v>0</v>
      </c>
      <c r="E31" s="653">
        <f t="shared" si="6"/>
        <v>1672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-305</v>
      </c>
      <c r="K31" s="653">
        <f t="shared" si="6"/>
        <v>0</v>
      </c>
      <c r="L31" s="584">
        <f t="shared" si="1"/>
        <v>6176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4809</v>
      </c>
      <c r="D34" s="587">
        <f t="shared" si="7"/>
        <v>0</v>
      </c>
      <c r="E34" s="587">
        <f t="shared" si="7"/>
        <v>1672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-305</v>
      </c>
      <c r="K34" s="587">
        <f t="shared" si="7"/>
        <v>0</v>
      </c>
      <c r="L34" s="651">
        <f t="shared" si="1"/>
        <v>6176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44404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АС Сюприм ООД-Стефка Георгиева Стоянова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44404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АС Сюприм ООД-Стефка Георгиева Стоянова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4">
      <selection activeCell="E11" sqref="E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5883</v>
      </c>
      <c r="E11" s="328"/>
      <c r="F11" s="328"/>
      <c r="G11" s="329">
        <f>D11+E11-F11</f>
        <v>5883</v>
      </c>
      <c r="H11" s="328"/>
      <c r="I11" s="328"/>
      <c r="J11" s="329">
        <f>G11+H11-I11</f>
        <v>5883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5883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5935</v>
      </c>
      <c r="E19" s="330">
        <f>SUM(E11:E18)</f>
        <v>0</v>
      </c>
      <c r="F19" s="330">
        <f>SUM(F11:F18)</f>
        <v>0</v>
      </c>
      <c r="G19" s="329">
        <f t="shared" si="2"/>
        <v>5935</v>
      </c>
      <c r="H19" s="330">
        <f>SUM(H11:H18)</f>
        <v>0</v>
      </c>
      <c r="I19" s="330">
        <f>SUM(I11:I18)</f>
        <v>0</v>
      </c>
      <c r="J19" s="329">
        <f t="shared" si="3"/>
        <v>5935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5883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5935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5935</v>
      </c>
      <c r="H42" s="349">
        <f t="shared" si="11"/>
        <v>0</v>
      </c>
      <c r="I42" s="349">
        <f t="shared" si="11"/>
        <v>0</v>
      </c>
      <c r="J42" s="349">
        <f t="shared" si="11"/>
        <v>5935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5883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44404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АС Сюприм ООД-Стефка Георгиева Стоянова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</v>
      </c>
      <c r="D87" s="134">
        <f>SUM(D88:D92)+D96</f>
        <v>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</v>
      </c>
      <c r="D98" s="433">
        <f>D87+D82+D77+D73+D97</f>
        <v>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</v>
      </c>
      <c r="D99" s="427">
        <f>D98+D70+D68</f>
        <v>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44404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АС Сюприм ООД-Стефка Георгиева Стоянова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44404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АС Сюприм ООД-Стефка Георгиева Стоянова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2021-07-22T13:10:45Z</dcterms:modified>
  <cp:category/>
  <cp:version/>
  <cp:contentType/>
  <cp:contentStatus/>
</cp:coreProperties>
</file>