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<sst xmlns="http://schemas.openxmlformats.org/spreadsheetml/2006/main" count="664" uniqueCount="532">
  <si>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</si>
  <si>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</si>
  <si>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</si>
  <si>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</si>
  <si>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</si>
  <si>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</si>
  <si>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</si>
  <si>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</si>
  <si>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</si>
  <si>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</si>
  <si>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</si>
  <si>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</si>
  <si>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</si>
  <si>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</si>
  <si>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</si>
  <si>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</si>
  <si>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</si>
  <si>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</si>
  <si>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</si>
  <si>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</si>
  <si>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</si>
  <si>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</si>
  <si>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</si>
  <si>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</si>
  <si>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</si>
  <si>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</si>
  <si>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</si>
  <si>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</si>
  <si>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</si>
  <si>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</si>
  <si>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</si>
  <si>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</si>
  <si>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</si>
  <si>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</si>
  <si>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</si>
  <si>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</si>
  <si>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</si>
  <si>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</si>
  <si>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</si>
  <si>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</si>
  <si>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</si>
  <si>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</si>
  <si>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</si>
  <si>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</si>
  <si>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</si>
  <si>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</si>
  <si>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</si>
  <si>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</si>
  <si>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</si>
  <si>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</si>
  <si>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</si>
  <si>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</si>
  <si>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</si>
  <si>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</si>
  <si>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</si>
  <si>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</si>
  <si>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</si>
  <si>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</si>
  <si>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</si>
  <si>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</si>
  <si>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</si>
  <si>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</si>
  <si>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</si>
  <si>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</si>
  <si>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</si>
  <si>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</si>
  <si>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</si>
  <si>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</si>
  <si>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</si>
  <si>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</si>
  <si>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</si>
  <si>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</si>
  <si>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</si>
  <si>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</si>
  <si>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</si>
  <si>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</si>
  <si>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</si>
  <si>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</si>
  <si>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</si>
  <si>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</si>
  <si>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</si>
  <si>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</si>
  <si>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</si>
  <si>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</si>
  <si>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</si>
  <si>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</si>
  <si>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</si>
  <si>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</si>
  <si>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</si>
  <si>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</si>
  <si>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</si>
  <si>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</si>
  <si>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</si>
  <si>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</si>
  <si>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</si>
  <si>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</si>
  <si>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</si>
  <si>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</si>
  <si>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</si>
  <si>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</si>
  <si>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</si>
  <si>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</si>
  <si>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</si>
  <si>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</si>
  <si>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</si>
  <si>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</si>
  <si>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</si>
  <si>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</si>
  <si>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</si>
  <si>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</si>
  <si>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</si>
  <si>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</si>
  <si>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</si>
  <si>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</si>
  <si>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</si>
  <si>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</si>
  <si>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</si>
  <si>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</si>
  <si>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</si>
  <si>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</si>
  <si>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</si>
  <si>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</si>
  <si>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</si>
  <si>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</si>
  <si>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</si>
  <si>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</si>
  <si>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</si>
  <si>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</si>
  <si>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</si>
  <si>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</si>
  <si>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</si>
  <si>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</si>
  <si>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</si>
  <si>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</si>
  <si>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</si>
  <si>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</si>
  <si>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</si>
  <si>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</si>
  <si>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</si>
  <si>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</si>
  <si>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</si>
  <si>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</si>
  <si>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</si>
  <si>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</si>
  <si>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</si>
  <si>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</si>
  <si>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</si>
  <si>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</si>
  <si>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</si>
  <si>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</si>
  <si>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</si>
  <si>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</si>
  <si>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</si>
  <si>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</si>
  <si>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</si>
  <si>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</si>
  <si>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</si>
  <si>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</si>
  <si>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</si>
  <si>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</si>
  <si>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</si>
  <si>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</si>
  <si>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</si>
  <si>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</si>
  <si>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</si>
  <si>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</si>
  <si>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</si>
  <si>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</si>
  <si>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</si>
  <si>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</si>
  <si>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</si>
  <si>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</si>
  <si>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</si>
  <si>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</si>
  <si>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</si>
  <si>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</si>
  <si>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</si>
  <si>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</si>
  <si>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</si>
  <si>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</si>
  <si>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</si>
  <si>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</si>
  <si>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</si>
  <si>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</si>
  <si>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</si>
  <si>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</si>
  <si>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</si>
  <si>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</si>
  <si>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</si>
  <si>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</si>
  <si>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</si>
  <si>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</si>
  <si>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</si>
  <si>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</si>
  <si>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</si>
  <si>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</si>
  <si>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</si>
  <si>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</si>
  <si>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</si>
  <si>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</si>
  <si>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</si>
  <si>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</si>
  <si>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</si>
  <si>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</si>
  <si>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</si>
  <si>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</si>
  <si>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</si>
  <si>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</si>
  <si>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</si>
  <si>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</si>
  <si>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</si>
  <si>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</si>
  <si>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</si>
  <si>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</si>
  <si>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</si>
  <si>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</si>
  <si>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</si>
  <si>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</si>
  <si>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</si>
  <si>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</si>
  <si>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</si>
  <si>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</si>
  <si>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</si>
  <si>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</si>
  <si>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</si>
  <si>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</si>
  <si>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</si>
  <si>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</si>
  <si>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</si>
  <si>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</si>
  <si>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</si>
  <si>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</si>
  <si>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</si>
  <si>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</si>
  <si>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</si>
  <si>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</si>
  <si>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</si>
  <si>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</si>
  <si>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</si>
  <si>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</si>
  <si>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</si>
  <si>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</si>
  <si>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</si>
  <si>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</si>
  <si>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</si>
  <si>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</si>
  <si>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</si>
  <si>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</si>
  <si>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</si>
  <si>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</si>
  <si>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</si>
  <si>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</si>
  <si>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</si>
  <si>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</si>
  <si>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</si>
  <si>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</si>
  <si>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</si>
  <si>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</si>
  <si>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</si>
  <si>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</si>
  <si>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</si>
  <si>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</si>
  <si>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</si>
  <si>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</si>
  <si>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</si>
  <si>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</si>
  <si>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</si>
  <si>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</si>
  <si>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</si>
  <si>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</si>
  <si>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</si>
  <si>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</si>
  <si>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</si>
  <si>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</si>
  <si>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</si>
  <si>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</si>
  <si>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</si>
  <si>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</si>
  <si>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</si>
  <si>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</si>
  <si>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</si>
  <si>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</si>
  <si>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</si>
  <si>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</si>
  <si>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</si>
  <si>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</si>
  <si>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</si>
  <si>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</si>
  <si>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</si>
  <si>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</si>
  <si>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</si>
  <si>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</si>
  <si>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</si>
  <si>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</si>
  <si>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</si>
  <si>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</si>
  <si>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</si>
  <si>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</si>
  <si>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</si>
  <si>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</si>
  <si>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</si>
  <si>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</si>
  <si>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</si>
  <si>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</si>
  <si>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</si>
  <si>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</si>
  <si>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</si>
  <si>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</si>
  <si>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</si>
  <si>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</si>
  <si>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</si>
  <si>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</si>
  <si>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</si>
  <si>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</si>
  <si>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</si>
  <si>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</si>
  <si>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</si>
  <si>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</si>
  <si>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</si>
  <si>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</si>
  <si>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</si>
  <si>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</si>
  <si>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</si>
  <si>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</si>
  <si>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</si>
  <si>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</si>
  <si>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</si>
  <si>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</si>
  <si>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</si>
  <si>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</si>
  <si>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</si>
  <si>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</si>
  <si>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</si>
  <si>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</si>
  <si>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</si>
  <si>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</si>
  <si>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</si>
  <si>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</si>
  <si>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</si>
  <si>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</si>
  <si>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</si>
  <si>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</si>
  <si>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</si>
  <si>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</si>
  <si>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</si>
  <si>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</si>
  <si>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</si>
  <si>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</si>
  <si>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</si>
  <si>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</si>
  <si>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</si>
  <si>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</si>
  <si>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</si>
  <si>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</si>
  <si>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</si>
  <si>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</si>
  <si>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</si>
  <si>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</si>
  <si>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</si>
  <si>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</si>
  <si>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</si>
  <si>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</si>
  <si>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</si>
  <si>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</si>
  <si>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</si>
  <si>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</si>
  <si>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</si>
  <si>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</si>
  <si>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</si>
  <si>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</si>
  <si>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</si>
  <si>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</si>
  <si>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</si>
  <si>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</si>
  <si>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</si>
  <si>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</si>
  <si>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</si>
  <si>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</si>
  <si>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</si>
  <si>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</si>
  <si>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</si>
  <si>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</si>
  <si>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</si>
  <si>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</si>
  <si>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</si>
  <si>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</si>
  <si>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</si>
  <si>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</si>
  <si>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</si>
  <si>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</si>
  <si>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</si>
  <si>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</si>
  <si>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</si>
  <si>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</si>
  <si>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</si>
  <si>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</si>
  <si>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</si>
  <si>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</si>
  <si>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</si>
  <si>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</si>
  <si>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</si>
  <si>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</si>
  <si>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</si>
  <si>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</si>
  <si>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</si>
  <si>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</si>
  <si>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</si>
  <si>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</si>
  <si>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</si>
  <si>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</si>
  <si>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</si>
  <si>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</si>
  <si>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</si>
  <si>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</si>
  <si>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</si>
  <si>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</si>
  <si>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</si>
  <si>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</si>
  <si>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</si>
  <si>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</si>
  <si>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</si>
  <si>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</si>
  <si>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</si>
  <si>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</si>
  <si>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</si>
  <si>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</si>
  <si>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</si>
  <si>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</si>
  <si>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</si>
  <si>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</si>
  <si>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</si>
  <si>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</si>
  <si>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</si>
  <si>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</si>
  <si>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</si>
  <si>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</si>
  <si>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</si>
  <si>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</si>
  <si>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</si>
  <si>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</si>
  <si>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</si>
  <si>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</si>
  <si>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</si>
  <si>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</si>
  <si>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</si>
  <si>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</si>
  <si>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</si>
  <si>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</si>
  <si>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</si>
  <si>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</si>
  <si>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</si>
  <si>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</si>
  <si>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</si>
  <si>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</si>
  <si>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</si>
  <si>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</si>
  <si>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</si>
  <si>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</si>
  <si>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</si>
  <si>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</si>
  <si>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</si>
  <si>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</si>
  <si>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</si>
  <si>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</si>
  <si>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</si>
  <si>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</si>
  <si>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</si>
  <si>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</si>
  <si>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</si>
  <si>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</si>
  <si>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</si>
  <si>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</si>
  <si>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</si>
  <si>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</si>
  <si>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</si>
  <si>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</si>
  <si>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</si>
  <si>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</si>
  <si>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</si>
  <si>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</si>
  <si>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</si>
  <si>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</si>
  <si>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</si>
  <si>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</si>
  <si>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</si>
  <si>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</si>
  <si>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</si>
  <si>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</si>
  <si>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</si>
  <si>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</si>
  <si>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</si>
  <si>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</si>
  <si>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</si>
  <si>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</si>
  <si>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</si>
  <si>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</si>
  <si>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</si>
  <si>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</si>
  <si>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</si>
  <si>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</si>
  <si>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</si>
  <si>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</si>
  <si>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</si>
  <si>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</si>
  <si>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</si>
  <si>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</si>
  <si>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</si>
  <si>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</si>
  <si>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</si>
  <si>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</si>
  <si>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</si>
  <si>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</si>
  <si>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</si>
  <si>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</si>
  <si>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</si>
  <si>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</si>
  <si>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</si>
  <si>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</si>
  <si>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</si>
  <si>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</si>
  <si>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</si>
  <si>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</si>
  <si>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</si>
  <si>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</si>
  <si>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</si>
  <si>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</si>
  <si>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</si>
  <si>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</si>
  <si>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</si>
  <si>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период:01.01.2016-31.03.2016</t>
  </si>
  <si>
    <r>
      <t>Дата на съставяне:</t>
    </r>
    <r>
      <rPr>
        <sz val="9"/>
        <rFont val="Times New Roman"/>
        <family val="1"/>
      </rPr>
      <t>..25.05.2016 г.</t>
    </r>
  </si>
  <si>
    <t xml:space="preserve">Дата на съставяне:        25.05.2016 г.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</si>
</sst>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8" fillId="36" borderId="10" xfId="0" applyNumberFormat="1" applyFont="1" applyFill="1" applyBorder="1" applyAlignment="1">
      <alignment vertical="center"/>
    </xf>
    <xf numFmtId="0" fontId="7" fillId="38" borderId="0" xfId="0" applyFont="1" applyFill="1" applyBorder="1" applyAlignment="1" applyProtection="1">
      <alignment horizontal="centerContinuous" vertical="center"/>
      <protection locked="0"/>
    </xf>
    <xf numFmtId="0" fontId="8" fillId="0" borderId="10" xfId="0" applyFont="1" applyFill="1" applyBorder="1" applyAlignment="1">
      <alignment vertical="center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18">
      <selection activeCell="J33" sqref="J33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529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527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7" t="s">
        <v>9</v>
      </c>
      <c r="G7" s="88"/>
      <c r="H7" s="87" t="s">
        <v>7</v>
      </c>
      <c r="I7" s="132" t="s">
        <v>8</v>
      </c>
      <c r="J7" s="133"/>
      <c r="K7" s="134"/>
      <c r="L7" s="327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8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8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2287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274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36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6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-263</v>
      </c>
      <c r="K18" s="297">
        <f>I18+J18</f>
        <v>-263</v>
      </c>
      <c r="L18" s="306">
        <v>-1325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18</v>
      </c>
      <c r="K19" s="297">
        <f>I19+J19</f>
        <v>18</v>
      </c>
      <c r="L19" s="306">
        <v>54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2608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-37880</v>
      </c>
      <c r="K23" s="300">
        <f>I23+J23</f>
        <v>-37880</v>
      </c>
      <c r="L23" s="305">
        <v>-36574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-37880</v>
      </c>
      <c r="K24" s="307">
        <f>K23+K22</f>
        <v>-37880</v>
      </c>
      <c r="L24" s="307">
        <f>L23+L22</f>
        <v>-36574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-32550</v>
      </c>
      <c r="K26" s="266">
        <f>K24+K18+K16+K19</f>
        <v>-32550</v>
      </c>
      <c r="L26" s="266">
        <f>L24+L18+L16+L19</f>
        <v>-32270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18844</v>
      </c>
      <c r="J30" s="267"/>
      <c r="K30" s="297">
        <f t="shared" si="1"/>
        <v>18844</v>
      </c>
      <c r="L30" s="267">
        <v>18590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>
        <v>875</v>
      </c>
      <c r="E32" s="297">
        <f t="shared" si="0"/>
        <v>875</v>
      </c>
      <c r="F32" s="258">
        <v>864</v>
      </c>
      <c r="G32" s="126" t="s">
        <v>89</v>
      </c>
      <c r="H32" s="123" t="s">
        <v>90</v>
      </c>
      <c r="I32" s="267">
        <v>6038</v>
      </c>
      <c r="J32" s="267">
        <f>730+93+20</f>
        <v>843</v>
      </c>
      <c r="K32" s="297">
        <f t="shared" si="1"/>
        <v>6881</v>
      </c>
      <c r="L32" s="267">
        <v>6863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842</v>
      </c>
      <c r="K34" s="297">
        <f t="shared" si="1"/>
        <v>842</v>
      </c>
      <c r="L34" s="267">
        <v>842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875</v>
      </c>
      <c r="E35" s="297">
        <f t="shared" si="0"/>
        <v>875</v>
      </c>
      <c r="F35" s="263">
        <f>SUM(F30:F34)</f>
        <v>864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81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875</v>
      </c>
      <c r="E36" s="297">
        <f t="shared" si="0"/>
        <v>3483</v>
      </c>
      <c r="F36" s="261">
        <f>F35+F28+F21</f>
        <v>3472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163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24882</v>
      </c>
      <c r="J40" s="266">
        <f>SUM(J29:J39)</f>
        <v>11376</v>
      </c>
      <c r="K40" s="266">
        <f>SUM(K29:K39)</f>
        <v>36258</v>
      </c>
      <c r="L40" s="266">
        <f>SUM(L29:L39)</f>
        <v>35986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25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8</v>
      </c>
      <c r="K45" s="297">
        <f t="shared" si="2"/>
        <v>8</v>
      </c>
      <c r="L45" s="267">
        <v>10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6</v>
      </c>
      <c r="K46" s="297">
        <f t="shared" si="2"/>
        <v>6</v>
      </c>
      <c r="L46" s="267">
        <v>7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127</v>
      </c>
      <c r="D47" s="258"/>
      <c r="E47" s="297">
        <f t="shared" si="0"/>
        <v>127</v>
      </c>
      <c r="F47" s="258">
        <v>126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110</v>
      </c>
      <c r="G48" s="126" t="s">
        <v>141</v>
      </c>
      <c r="H48" s="123" t="s">
        <v>142</v>
      </c>
      <c r="I48" s="267"/>
      <c r="J48" s="267">
        <v>46</v>
      </c>
      <c r="K48" s="297">
        <f t="shared" si="2"/>
        <v>46</v>
      </c>
      <c r="L48" s="267">
        <v>48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3</v>
      </c>
      <c r="K49" s="297">
        <f t="shared" si="2"/>
        <v>3</v>
      </c>
      <c r="L49" s="267">
        <v>8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>
        <v>0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88</v>
      </c>
      <c r="K51" s="307">
        <f>SUM(K43:K50)</f>
        <v>88</v>
      </c>
      <c r="L51" s="307">
        <f>SUM(L43:L50)</f>
        <v>98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62</v>
      </c>
      <c r="D52" s="258"/>
      <c r="E52" s="297">
        <f t="shared" si="0"/>
        <v>62</v>
      </c>
      <c r="F52" s="258">
        <v>95</v>
      </c>
      <c r="G52" s="146" t="s">
        <v>156</v>
      </c>
      <c r="H52" s="128" t="s">
        <v>157</v>
      </c>
      <c r="I52" s="266">
        <f>I40+I51</f>
        <v>24882</v>
      </c>
      <c r="J52" s="266">
        <f>J40+J51</f>
        <v>11464</v>
      </c>
      <c r="K52" s="266">
        <f>K40+K51</f>
        <v>36346</v>
      </c>
      <c r="L52" s="266">
        <f>L40+L51</f>
        <v>36084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299</v>
      </c>
      <c r="D53" s="261">
        <f>SUM(D47:D52)</f>
        <v>0</v>
      </c>
      <c r="E53" s="297">
        <f t="shared" si="0"/>
        <v>299</v>
      </c>
      <c r="F53" s="261">
        <f>SUM(F47:F52)</f>
        <v>331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5</v>
      </c>
      <c r="D55" s="266">
        <f>SUM(D56:D59)</f>
        <v>0</v>
      </c>
      <c r="E55" s="297">
        <f t="shared" si="0"/>
        <v>5</v>
      </c>
      <c r="F55" s="266">
        <f>SUM(F56:F59)</f>
        <v>5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5</v>
      </c>
      <c r="D65" s="266">
        <f>D55+D60+D61+D63+D64</f>
        <v>0</v>
      </c>
      <c r="E65" s="297">
        <f t="shared" si="0"/>
        <v>5</v>
      </c>
      <c r="F65" s="266">
        <f>F55+F60+F61+F63+F64</f>
        <v>5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1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8</v>
      </c>
      <c r="D68" s="267"/>
      <c r="E68" s="297">
        <f t="shared" si="0"/>
        <v>8</v>
      </c>
      <c r="F68" s="267">
        <v>5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9</v>
      </c>
      <c r="D69" s="263">
        <f>D68+D67</f>
        <v>0</v>
      </c>
      <c r="E69" s="297">
        <f t="shared" si="0"/>
        <v>9</v>
      </c>
      <c r="F69" s="263">
        <f>F68+F67</f>
        <v>6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313</v>
      </c>
      <c r="D70" s="266">
        <f>D69+D65+D53+D44</f>
        <v>0</v>
      </c>
      <c r="E70" s="297">
        <f t="shared" si="0"/>
        <v>313</v>
      </c>
      <c r="F70" s="266">
        <f>F69+F65+F53+F44</f>
        <v>342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2921</v>
      </c>
      <c r="D71" s="261">
        <f>D70+D36</f>
        <v>875</v>
      </c>
      <c r="E71" s="297">
        <f t="shared" si="0"/>
        <v>3796</v>
      </c>
      <c r="F71" s="261">
        <f>F70+F36</f>
        <v>3814</v>
      </c>
      <c r="G71" s="130" t="s">
        <v>190</v>
      </c>
      <c r="H71" s="129" t="s">
        <v>191</v>
      </c>
      <c r="I71" s="266">
        <f>I52+I26</f>
        <v>24882</v>
      </c>
      <c r="J71" s="266">
        <f>J52+J26</f>
        <v>-21086</v>
      </c>
      <c r="K71" s="266">
        <f>K52+K26</f>
        <v>3796</v>
      </c>
      <c r="L71" s="266">
        <f>L52+L26</f>
        <v>3814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530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 t="s">
        <v>501</v>
      </c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6">
      <selection activeCell="G30" sqref="G3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tr">
        <f>'справка №1-БАЛАНС'!A4</f>
        <v>Отчетен период:01.01.2016-31.03.2016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527</v>
      </c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8</v>
      </c>
      <c r="D10" s="157">
        <v>8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1</v>
      </c>
      <c r="D11" s="157"/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215</v>
      </c>
      <c r="D14" s="157">
        <v>325</v>
      </c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>
        <v>39</v>
      </c>
      <c r="D15" s="157">
        <v>4</v>
      </c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263</v>
      </c>
      <c r="D18" s="22">
        <f>SUM(D9:D15)+D17</f>
        <v>337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263</v>
      </c>
      <c r="H19" s="159">
        <f>+IF((D18-H17)&lt;0,0,(D18-H17))</f>
        <v>337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263</v>
      </c>
      <c r="H20" s="22">
        <f>IF((D19=0),(H19+D20),IF((D19-D20)&lt;0,D20-D19,0))</f>
        <v>337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1</v>
      </c>
      <c r="D25" s="157">
        <v>2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v>19</v>
      </c>
      <c r="H28" s="157">
        <v>19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8</v>
      </c>
      <c r="H29" s="158">
        <v>7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19</v>
      </c>
      <c r="H31" s="139">
        <f>+H24+H28+H30</f>
        <v>19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1</v>
      </c>
      <c r="D32" s="22">
        <f>SUM(D24:D28)+D30+D31</f>
        <v>2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18</v>
      </c>
      <c r="D33" s="131">
        <f>+IF((H31-D32)&lt;0,0,(H31-D32))</f>
        <v>17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18</v>
      </c>
      <c r="D35" s="140">
        <f>IF((D33-D34&gt;0),(D33-D34),0)</f>
        <v>17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282</v>
      </c>
      <c r="D36" s="22">
        <f>+D35+D34+D32+D21+D20+D18</f>
        <v>356</v>
      </c>
      <c r="E36" s="169" t="s">
        <v>283</v>
      </c>
      <c r="F36" s="165" t="s">
        <v>284</v>
      </c>
      <c r="G36" s="159">
        <f>+G35+G31+G20+G17</f>
        <v>282</v>
      </c>
      <c r="H36" s="159">
        <f>+H35+H31+H20+H17</f>
        <v>356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съставяне:..25.05.2016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9">
      <selection activeCell="C32" sqref="C32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период:01.01.2016-31.03.2016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 t="s">
        <v>528</v>
      </c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3</v>
      </c>
      <c r="D23" s="225">
        <v>17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3</v>
      </c>
      <c r="D28" s="226">
        <f>SUM(D21:D27)</f>
        <v>17</v>
      </c>
    </row>
    <row r="29" spans="1:4" ht="12.75">
      <c r="A29" s="248" t="s">
        <v>325</v>
      </c>
      <c r="B29" s="242" t="s">
        <v>326</v>
      </c>
      <c r="C29" s="226">
        <f>+C20-C28</f>
        <v>-3</v>
      </c>
      <c r="D29" s="226">
        <f>+D20-D28</f>
        <v>-17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7</v>
      </c>
      <c r="D31" s="225">
        <v>26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>
        <v>0</v>
      </c>
    </row>
    <row r="34" spans="1:4" ht="12.75">
      <c r="A34" s="246" t="s">
        <v>310</v>
      </c>
      <c r="B34" s="243" t="s">
        <v>334</v>
      </c>
      <c r="C34" s="226">
        <f>SUM(C31:C33)</f>
        <v>7</v>
      </c>
      <c r="D34" s="226">
        <f>SUM(D31:D33)</f>
        <v>26</v>
      </c>
    </row>
    <row r="35" spans="1:4" ht="12.75">
      <c r="A35" s="244" t="s">
        <v>335</v>
      </c>
      <c r="B35" s="245" t="s">
        <v>336</v>
      </c>
      <c r="C35" s="225">
        <v>1</v>
      </c>
      <c r="D35" s="225">
        <v>6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1</v>
      </c>
      <c r="D39" s="226">
        <f>SUM(D35:D38)</f>
        <v>6</v>
      </c>
    </row>
    <row r="40" spans="1:4" ht="12.75">
      <c r="A40" s="248" t="s">
        <v>344</v>
      </c>
      <c r="B40" s="242" t="s">
        <v>345</v>
      </c>
      <c r="C40" s="226">
        <f>+C34-C39</f>
        <v>6</v>
      </c>
      <c r="D40" s="226">
        <f>+D34-D39</f>
        <v>20</v>
      </c>
    </row>
    <row r="41" spans="1:4" ht="12.75">
      <c r="A41" s="250" t="s">
        <v>346</v>
      </c>
      <c r="B41" s="247" t="s">
        <v>347</v>
      </c>
      <c r="C41" s="226">
        <f>+C29+C40</f>
        <v>3</v>
      </c>
      <c r="D41" s="226">
        <f>+D29+D40</f>
        <v>3</v>
      </c>
    </row>
    <row r="42" spans="1:4" ht="12.75">
      <c r="A42" s="250" t="s">
        <v>348</v>
      </c>
      <c r="B42" s="247" t="s">
        <v>349</v>
      </c>
      <c r="C42" s="226">
        <f>+D43</f>
        <v>6</v>
      </c>
      <c r="D42" s="225">
        <v>3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9</v>
      </c>
      <c r="D43" s="226">
        <f>+D41+D42</f>
        <v>6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№2-ОТЧЕТ ЗА ДОХОДИТЕ'!A39</f>
        <v>Дата на съставяне:..25.05.2016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2">
      <selection activeCell="B38" sqref="B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503</v>
      </c>
      <c r="C3" s="21"/>
      <c r="D3" s="21"/>
      <c r="E3" s="21"/>
      <c r="G3" s="105" t="s">
        <v>2</v>
      </c>
      <c r="H3" s="26"/>
    </row>
    <row r="4" spans="1:8" ht="15.75">
      <c r="A4" s="17"/>
      <c r="B4" s="25" t="str">
        <f>'справка №1-БАЛАНС'!A4</f>
        <v>Отчетен период:01.01.2016-31.03.2016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528</v>
      </c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4"/>
      <c r="F8" s="251"/>
      <c r="G8" s="252"/>
    </row>
    <row r="9" spans="1:7" ht="12.75">
      <c r="A9" s="7" t="s">
        <v>362</v>
      </c>
      <c r="B9" s="7"/>
      <c r="C9" s="251"/>
      <c r="D9" s="252"/>
      <c r="E9" s="324"/>
      <c r="F9" s="251"/>
      <c r="G9" s="252"/>
    </row>
    <row r="10" spans="1:7" ht="12.75">
      <c r="A10" s="7" t="s">
        <v>363</v>
      </c>
      <c r="B10" s="7"/>
      <c r="C10" s="251"/>
      <c r="D10" s="252"/>
      <c r="E10" s="324"/>
      <c r="F10" s="251"/>
      <c r="G10" s="252"/>
    </row>
    <row r="11" spans="1:7" ht="12.75">
      <c r="A11" s="7" t="s">
        <v>364</v>
      </c>
      <c r="B11" s="7"/>
      <c r="C11" s="251"/>
      <c r="D11" s="252"/>
      <c r="E11" s="324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531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:F27 C8:C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A7">
      <selection activeCell="F12" sqref="F1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25" t="s">
        <v>386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период:01.01.2016-31.03.2016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v>3362</v>
      </c>
      <c r="D9" s="252" t="s">
        <v>507</v>
      </c>
      <c r="E9" s="251">
        <v>2643</v>
      </c>
      <c r="F9" s="326">
        <f t="shared" si="0"/>
        <v>12432</v>
      </c>
      <c r="G9" s="10"/>
    </row>
    <row r="10" spans="1:7" ht="12.75">
      <c r="A10" s="7" t="s">
        <v>506</v>
      </c>
      <c r="B10" s="322">
        <v>5175</v>
      </c>
      <c r="C10" s="251">
        <v>1237</v>
      </c>
      <c r="D10" s="252" t="s">
        <v>507</v>
      </c>
      <c r="E10" s="251"/>
      <c r="F10" s="326">
        <f t="shared" si="0"/>
        <v>6412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326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v>59</v>
      </c>
      <c r="D12" s="252" t="s">
        <v>511</v>
      </c>
      <c r="E12" s="251">
        <v>39</v>
      </c>
      <c r="F12" s="7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513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7">
        <v>0</v>
      </c>
      <c r="G15" s="10"/>
    </row>
    <row r="16" spans="1:7" ht="12.75">
      <c r="A16" s="84" t="s">
        <v>515</v>
      </c>
      <c r="B16" s="322">
        <v>43</v>
      </c>
      <c r="C16" s="251">
        <v>2</v>
      </c>
      <c r="D16" s="252"/>
      <c r="E16" s="251"/>
      <c r="F16" s="7">
        <f t="shared" si="0"/>
        <v>45</v>
      </c>
      <c r="G16" s="10"/>
    </row>
    <row r="17" spans="1:7" ht="12.75">
      <c r="A17" s="7" t="s">
        <v>521</v>
      </c>
      <c r="B17" s="251">
        <v>29</v>
      </c>
      <c r="C17" s="251">
        <v>154</v>
      </c>
      <c r="D17" s="252" t="s">
        <v>522</v>
      </c>
      <c r="E17" s="251">
        <v>126</v>
      </c>
      <c r="F17" s="7">
        <f t="shared" si="0"/>
        <v>57</v>
      </c>
      <c r="G17" s="10"/>
    </row>
    <row r="18" spans="1:7" ht="12.75">
      <c r="A18" s="7" t="s">
        <v>516</v>
      </c>
      <c r="B18" s="251">
        <v>86</v>
      </c>
      <c r="C18" s="251">
        <v>28</v>
      </c>
      <c r="D18" s="252" t="s">
        <v>525</v>
      </c>
      <c r="E18" s="251">
        <v>26</v>
      </c>
      <c r="F18" s="7">
        <f t="shared" si="0"/>
        <v>88</v>
      </c>
      <c r="G18" s="10"/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/>
    </row>
    <row r="21" spans="1:7" ht="12.75">
      <c r="A21" s="7" t="s">
        <v>518</v>
      </c>
      <c r="B21" s="251">
        <v>148</v>
      </c>
      <c r="C21" s="251">
        <v>27</v>
      </c>
      <c r="D21" s="252"/>
      <c r="E21" s="251">
        <v>27</v>
      </c>
      <c r="F21" s="7">
        <f t="shared" si="0"/>
        <v>148</v>
      </c>
      <c r="G21" s="10"/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6459</v>
      </c>
      <c r="D29" s="252"/>
      <c r="E29" s="7">
        <f>SUM(E8:E28)</f>
        <v>6461</v>
      </c>
      <c r="F29" s="7">
        <f>SUM(F8:F28)</f>
        <v>35428</v>
      </c>
      <c r="G29" s="10"/>
      <c r="H29" s="321">
        <f>'справка №1-БАЛАНС'!K52</f>
        <v>36346</v>
      </c>
      <c r="J29" s="321">
        <f>F29-H29</f>
        <v>-918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29" t="s">
        <v>394</v>
      </c>
      <c r="B32" s="329"/>
      <c r="C32" s="329"/>
      <c r="D32" s="329"/>
      <c r="E32" s="329"/>
      <c r="F32" s="329"/>
      <c r="G32" s="10"/>
    </row>
    <row r="33" spans="1:7" ht="12.75">
      <c r="A33" s="329" t="s">
        <v>395</v>
      </c>
      <c r="B33" s="329"/>
      <c r="C33" s="329"/>
      <c r="D33" s="329"/>
      <c r="E33" s="329"/>
      <c r="F33" s="329"/>
      <c r="G33" s="10"/>
    </row>
    <row r="34" spans="1:7" ht="32.25" customHeight="1">
      <c r="A34" s="330" t="s">
        <v>495</v>
      </c>
      <c r="B34" s="331"/>
      <c r="C34" s="331"/>
      <c r="D34" s="331"/>
      <c r="E34" s="331"/>
      <c r="F34" s="331"/>
      <c r="G34" s="10"/>
    </row>
    <row r="35" spans="1:7" ht="18" customHeight="1">
      <c r="A35" s="332" t="s">
        <v>524</v>
      </c>
      <c r="B35" s="332"/>
      <c r="C35" s="332"/>
      <c r="D35" s="332"/>
      <c r="E35" s="332"/>
      <c r="F35" s="332"/>
      <c r="G35" s="10"/>
    </row>
    <row r="36" spans="1:7" ht="12.75">
      <c r="A36" s="52" t="str">
        <f>'справка №1-БАЛАНС'!A75</f>
        <v>Дата на съставяне:..25.05.2016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1">
      <selection activeCell="H17" sqref="H17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период:01.01.2016-31.03.2016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35" t="s">
        <v>399</v>
      </c>
      <c r="B6" s="335"/>
      <c r="C6" s="335"/>
      <c r="D6" s="335"/>
      <c r="E6" s="335"/>
      <c r="F6" s="335"/>
      <c r="G6" s="335" t="s">
        <v>400</v>
      </c>
      <c r="H6" s="336"/>
      <c r="I6" s="336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24882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3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37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3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37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3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4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3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4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3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4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3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4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3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4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3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4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3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4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35149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38" t="s">
        <v>492</v>
      </c>
      <c r="B65" s="331"/>
      <c r="C65" s="331"/>
      <c r="D65" s="331"/>
      <c r="E65" s="331"/>
      <c r="F65" s="331"/>
      <c r="G65" s="331"/>
      <c r="H65" s="331"/>
      <c r="I65" s="331"/>
    </row>
    <row r="66" spans="1:9" ht="12.75">
      <c r="A66" s="338" t="s">
        <v>496</v>
      </c>
      <c r="B66" s="338"/>
      <c r="C66" s="338"/>
      <c r="D66" s="338"/>
      <c r="E66" s="338"/>
      <c r="F66" s="338"/>
      <c r="G66" s="339"/>
      <c r="H66" s="339"/>
      <c r="I66" s="339"/>
    </row>
    <row r="67" spans="1:9" ht="12.75" customHeight="1">
      <c r="A67" s="338" t="s">
        <v>497</v>
      </c>
      <c r="B67" s="331"/>
      <c r="C67" s="331"/>
      <c r="D67" s="331"/>
      <c r="E67" s="331"/>
      <c r="F67" s="331"/>
      <c r="G67" s="331"/>
      <c r="H67" s="331"/>
      <c r="I67" s="331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съставяне:..25.05.2016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A65:I65"/>
    <mergeCell ref="A67:I67"/>
    <mergeCell ref="A66:I66"/>
    <mergeCell ref="G29:G30"/>
    <mergeCell ref="G21:G22"/>
    <mergeCell ref="G23:G24"/>
    <mergeCell ref="G25:G26"/>
    <mergeCell ref="G27:G28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2016-05-25T09:26:00Z</cp:lastPrinted>
  <dcterms:created xsi:type="dcterms:W3CDTF">2000-06-29T12:02:40Z</dcterms:created>
  <dcterms:modified xsi:type="dcterms:W3CDTF">2016-05-25T10:22:36Z</dcterms:modified>
  <cp:category/>
  <cp:version/>
  <cp:contentType/>
  <cp:contentStatus/>
</cp:coreProperties>
</file>