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<sst xmlns="http://schemas.openxmlformats.org/spreadsheetml/2006/main" count="1042" uniqueCount="868">
  <si>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</si>
  <si>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</si>
  <si>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</si>
  <si>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</si>
  <si>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</si>
  <si>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</si>
  <si>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</si>
  <si>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</si>
  <si>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</si>
  <si>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</si>
  <si>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</si>
  <si>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</si>
  <si>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</si>
  <si>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</si>
  <si>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</si>
  <si>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</si>
  <si>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</si>
  <si>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</si>
  <si>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</si>
  <si>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</si>
  <si>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</si>
  <si>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</si>
  <si>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</si>
  <si>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</si>
  <si>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</si>
  <si>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</si>
  <si>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</si>
  <si>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</si>
  <si>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</si>
  <si>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</si>
  <si>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</si>
  <si>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</si>
  <si>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</si>
  <si>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</si>
  <si>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</si>
  <si>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</si>
  <si>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</si>
  <si>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</si>
  <si>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</si>
  <si>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</si>
  <si>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</si>
  <si>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</si>
  <si>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</si>
  <si>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</si>
  <si>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</si>
  <si>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</si>
  <si>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</si>
  <si>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</si>
  <si>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</si>
  <si>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</si>
  <si>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</si>
  <si>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</si>
  <si>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</si>
  <si>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</si>
  <si>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</si>
  <si>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</si>
  <si>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</si>
  <si>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</si>
  <si>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</si>
  <si>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</si>
  <si>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</si>
  <si>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</si>
  <si>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</si>
  <si>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</si>
  <si>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</si>
  <si>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</si>
  <si>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</si>
  <si>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</si>
  <si>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</si>
  <si>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</si>
  <si>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</si>
  <si>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</si>
  <si>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</si>
  <si>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</si>
  <si>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</si>
  <si>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</si>
  <si>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</si>
  <si>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</si>
  <si>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</si>
  <si>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</si>
  <si>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</si>
  <si>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</si>
  <si>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</si>
  <si>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</si>
  <si>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</si>
  <si>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</si>
  <si>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</si>
  <si>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</si>
  <si>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</si>
  <si>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</si>
  <si>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</si>
  <si>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</si>
  <si>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</si>
  <si>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</si>
  <si>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</si>
  <si>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</si>
  <si>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</si>
  <si>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</si>
  <si>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</si>
  <si>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</si>
  <si>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</si>
  <si>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</si>
  <si>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</si>
  <si>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</si>
  <si>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</si>
  <si>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</si>
  <si>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</si>
  <si>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</si>
  <si>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</si>
  <si>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</si>
  <si>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</si>
  <si>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</si>
  <si>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</si>
  <si>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</si>
  <si>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</si>
  <si>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</si>
  <si>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</si>
  <si>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</si>
  <si>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</si>
  <si>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</si>
  <si>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</si>
  <si>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</si>
  <si>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</si>
  <si>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</si>
  <si>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</si>
  <si>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</si>
  <si>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</si>
  <si>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</si>
  <si>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</si>
  <si>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</si>
  <si>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</si>
  <si>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</si>
  <si>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</si>
  <si>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</si>
  <si>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</si>
  <si>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</si>
  <si>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</si>
  <si>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</si>
  <si>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</si>
  <si>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</si>
  <si>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</si>
  <si>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</si>
  <si>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</si>
  <si>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</si>
  <si>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</si>
  <si>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</si>
  <si>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</si>
  <si>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</si>
  <si>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</si>
  <si>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</si>
  <si>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</si>
  <si>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</si>
  <si>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</si>
  <si>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</si>
  <si>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</si>
  <si>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</si>
  <si>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</si>
  <si>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</si>
  <si>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</si>
  <si>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</si>
  <si>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</si>
  <si>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</si>
  <si>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</si>
  <si>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</si>
  <si>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</si>
  <si>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</si>
  <si>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</si>
  <si>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</si>
  <si>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</si>
  <si>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</si>
  <si>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</si>
  <si>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</si>
  <si>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</si>
  <si>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</si>
  <si>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</si>
  <si>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</si>
  <si>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</si>
  <si>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</si>
  <si>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</si>
  <si>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</si>
  <si>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</si>
  <si>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</si>
  <si>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</si>
  <si>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</si>
  <si>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</si>
  <si>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</si>
  <si>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</si>
  <si>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</si>
  <si>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</si>
  <si>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</si>
  <si>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</si>
  <si>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</si>
  <si>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</si>
  <si>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</si>
  <si>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</si>
  <si>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</si>
  <si>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</si>
  <si>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</si>
  <si>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</si>
  <si>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</si>
  <si>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</si>
  <si>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</si>
  <si>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</si>
  <si>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</si>
  <si>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</si>
  <si>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</si>
  <si>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</si>
  <si>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</si>
  <si>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</si>
  <si>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</si>
  <si>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</si>
  <si>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</si>
  <si>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</si>
  <si>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</si>
  <si>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</si>
  <si>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</si>
  <si>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</si>
  <si>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</si>
  <si>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</si>
  <si>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</si>
  <si>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</si>
  <si>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</si>
  <si>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</si>
  <si>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</si>
  <si>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</si>
  <si>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</si>
  <si>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</si>
  <si>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</si>
  <si>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</si>
  <si>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</si>
  <si>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</si>
  <si>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</si>
  <si>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</si>
  <si>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</si>
  <si>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</si>
  <si>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</si>
  <si>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</si>
  <si>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</si>
  <si>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</si>
  <si>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</si>
  <si>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</si>
  <si>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</si>
  <si>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</si>
  <si>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</si>
  <si>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</si>
  <si>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</si>
  <si>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</si>
  <si>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</si>
  <si>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</si>
  <si>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</si>
  <si>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</si>
  <si>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</si>
  <si>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</si>
  <si>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</si>
  <si>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</si>
  <si>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</si>
  <si>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</si>
  <si>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</si>
  <si>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</si>
  <si>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</si>
  <si>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</si>
  <si>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</si>
  <si>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</si>
  <si>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</si>
  <si>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</si>
  <si>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</si>
  <si>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</si>
  <si>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</si>
  <si>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</si>
  <si>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</si>
  <si>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</si>
  <si>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</si>
  <si>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</si>
  <si>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</si>
  <si>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</si>
  <si>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</si>
  <si>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</si>
  <si>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</si>
  <si>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</si>
  <si>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</si>
  <si>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</si>
  <si>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</si>
  <si>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</si>
  <si>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</si>
  <si>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</si>
  <si>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</si>
  <si>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</si>
  <si>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</si>
  <si>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</si>
  <si>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</si>
  <si>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</si>
  <si>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</si>
  <si>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</si>
  <si>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</si>
  <si>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</si>
  <si>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</si>
  <si>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</si>
  <si>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</si>
  <si>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</si>
  <si>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</si>
  <si>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</si>
  <si>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</si>
  <si>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</si>
  <si>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</si>
  <si>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</si>
  <si>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</si>
  <si>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</si>
  <si>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</si>
  <si>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</si>
  <si>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</si>
  <si>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</si>
  <si>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</si>
  <si>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</si>
  <si>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</si>
  <si>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</si>
  <si>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</si>
  <si>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</si>
  <si>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</si>
  <si>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</si>
  <si>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</si>
  <si>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</si>
  <si>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</si>
  <si>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</si>
  <si>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</si>
  <si>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</si>
  <si>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</si>
  <si>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</si>
  <si>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</si>
  <si>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</si>
  <si>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</si>
  <si>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</si>
  <si>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</si>
  <si>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</si>
  <si>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</si>
  <si>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</si>
  <si>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</si>
  <si>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</si>
  <si>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</si>
  <si>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</si>
  <si>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</si>
  <si>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</si>
  <si>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</si>
  <si>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</si>
  <si>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</si>
  <si>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</si>
  <si>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</si>
  <si>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</si>
  <si>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</si>
  <si>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</si>
  <si>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</si>
  <si>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</si>
  <si>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</si>
  <si>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</si>
  <si>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</si>
  <si>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</si>
  <si>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</si>
  <si>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</si>
  <si>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</si>
  <si>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</si>
  <si>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</si>
  <si>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</si>
  <si>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</si>
  <si>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</si>
  <si>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</si>
  <si>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</si>
  <si>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</si>
  <si>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</si>
  <si>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</si>
  <si>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</si>
  <si>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</si>
  <si>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</si>
  <si>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</si>
  <si>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</si>
  <si>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</si>
  <si>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</si>
  <si>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</si>
  <si>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</si>
  <si>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</si>
  <si>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</si>
  <si>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</si>
  <si>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</si>
  <si>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</si>
  <si>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</si>
  <si>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</si>
  <si>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</si>
  <si>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</si>
  <si>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</si>
  <si>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</si>
  <si>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</si>
  <si>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</si>
  <si>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</si>
  <si>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</si>
  <si>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</si>
  <si>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</si>
  <si>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</si>
  <si>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</si>
  <si>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</si>
  <si>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</si>
  <si>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</si>
  <si>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</si>
  <si>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</si>
  <si>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</si>
  <si>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</si>
  <si>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</si>
  <si>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</si>
  <si>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</si>
  <si>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</si>
  <si>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</si>
  <si>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</si>
  <si>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</si>
  <si>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</si>
  <si>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</si>
  <si>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</si>
  <si>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</si>
  <si>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</si>
  <si>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</si>
  <si>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</si>
  <si>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</si>
  <si>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</si>
  <si>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</si>
  <si>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</si>
  <si>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</si>
  <si>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</si>
  <si>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</si>
  <si>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</si>
  <si>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</si>
  <si>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</si>
  <si>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</si>
  <si>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</si>
  <si>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</si>
  <si>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</si>
  <si>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</si>
  <si>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</si>
  <si>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</si>
  <si>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</si>
  <si>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</si>
  <si>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</si>
  <si>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</si>
  <si>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</si>
  <si>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</si>
  <si>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</si>
  <si>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</si>
  <si>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</si>
  <si>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</si>
  <si>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</si>
  <si>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</si>
  <si>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</si>
  <si>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</si>
  <si>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</si>
  <si>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</si>
  <si>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</si>
  <si>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</si>
  <si>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</si>
  <si>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</si>
  <si>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</si>
  <si>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</si>
  <si>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</si>
  <si>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</si>
  <si>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</si>
  <si>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</si>
  <si>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</si>
  <si>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</si>
  <si>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</si>
  <si>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</si>
  <si>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</si>
  <si>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</si>
  <si>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</si>
  <si>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</si>
  <si>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</si>
  <si>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</si>
  <si>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</si>
  <si>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</si>
  <si>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</si>
  <si>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</si>
  <si>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</si>
  <si>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</si>
  <si>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</si>
  <si>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</si>
  <si>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</si>
  <si>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</si>
  <si>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</si>
  <si>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</si>
  <si>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</si>
  <si>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</si>
  <si>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</si>
  <si>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</si>
  <si>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</si>
  <si>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</si>
  <si>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</si>
  <si>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</si>
  <si>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</si>
  <si>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</si>
  <si>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</si>
  <si>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</si>
  <si>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</si>
  <si>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</si>
  <si>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</si>
  <si>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</si>
  <si>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</si>
  <si>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</si>
  <si>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</si>
  <si>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</si>
  <si>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</si>
  <si>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</si>
  <si>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</si>
  <si>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</si>
  <si>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</si>
  <si>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</si>
  <si>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</si>
  <si>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</si>
  <si>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</si>
  <si>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</si>
  <si>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</si>
  <si>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</si>
  <si>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</si>
  <si>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</si>
  <si>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</si>
  <si>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</si>
  <si>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</si>
  <si>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</si>
  <si>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</si>
  <si>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</si>
  <si>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</si>
  <si>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</si>
  <si>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</si>
  <si>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</si>
  <si>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</si>
  <si>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</si>
  <si>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</si>
  <si>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</si>
  <si>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</si>
  <si>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</si>
  <si>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</si>
  <si>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</si>
  <si>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</si>
  <si>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</si>
  <si>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</si>
  <si>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</si>
  <si>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</si>
  <si>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</si>
  <si>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</si>
  <si>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</si>
  <si>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</si>
  <si>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</si>
  <si>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</si>
  <si>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</si>
  <si>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</si>
  <si>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</si>
  <si>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</si>
  <si>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</si>
  <si>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</si>
  <si>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</si>
  <si>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</si>
  <si>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</si>
  <si>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</si>
  <si>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</si>
  <si>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</si>
  <si>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</si>
  <si>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</si>
  <si>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</si>
  <si>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</si>
  <si>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</si>
  <si>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</si>
  <si>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</si>
  <si>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</si>
  <si>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</si>
  <si>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</si>
  <si>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</si>
  <si>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</si>
  <si>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</si>
  <si>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</si>
  <si>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</si>
  <si>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</si>
  <si>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</si>
  <si>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</si>
  <si>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</si>
  <si>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</si>
  <si>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</si>
  <si>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</si>
  <si>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</si>
  <si>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</si>
  <si>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</si>
  <si>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</si>
  <si>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</si>
  <si>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</si>
  <si>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</si>
  <si>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</si>
  <si>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</si>
  <si>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</si>
  <si>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</si>
  <si>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</si>
  <si>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</si>
  <si>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</si>
  <si>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</si>
  <si>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</si>
  <si>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</si>
  <si>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</si>
  <si>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</si>
  <si>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</si>
  <si>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</si>
  <si>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</si>
  <si>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</si>
  <si>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</si>
  <si>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</si>
  <si>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</si>
  <si>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</si>
  <si>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</si>
  <si>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</si>
  <si>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</si>
  <si>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</si>
  <si>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</si>
  <si>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</si>
  <si>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</si>
  <si>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</si>
  <si>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</si>
  <si>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</si>
  <si>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</si>
  <si>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</si>
  <si>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</si>
  <si>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</si>
  <si>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</si>
  <si>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</si>
  <si>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</si>
  <si>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</si>
  <si>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</si>
  <si>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</si>
  <si>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</si>
  <si>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</si>
  <si>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</si>
  <si>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</si>
  <si>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</si>
  <si>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</si>
  <si>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</si>
  <si>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</si>
  <si>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</si>
  <si>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</si>
  <si>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</si>
  <si>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</si>
  <si>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</si>
  <si>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</si>
  <si>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</si>
  <si>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</si>
  <si>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</si>
  <si>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</si>
  <si>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</si>
  <si>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</si>
  <si>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</si>
  <si>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</si>
  <si>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</si>
  <si>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</si>
  <si>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</si>
  <si>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</si>
  <si>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</si>
  <si>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</si>
  <si>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</si>
  <si>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</si>
  <si>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</si>
  <si>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</si>
  <si>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</si>
  <si>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</si>
  <si>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</si>
  <si>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</si>
  <si>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</si>
  <si>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</si>
  <si>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</si>
  <si>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</si>
  <si>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</si>
  <si>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</si>
  <si>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</si>
  <si>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</si>
  <si>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</si>
  <si>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</si>
  <si>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</si>
  <si>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</si>
  <si>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</si>
  <si>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</si>
  <si>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</si>
  <si>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</si>
  <si>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</si>
  <si>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</si>
  <si>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</si>
  <si>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</si>
  <si>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</si>
  <si>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</si>
  <si>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</si>
  <si>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</si>
  <si>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</si>
  <si>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</si>
  <si>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</si>
  <si>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</si>
  <si>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</si>
  <si>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</si>
  <si>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</si>
  <si>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</si>
  <si>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</si>
  <si>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</si>
  <si>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</si>
  <si>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</si>
  <si>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</si>
  <si>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</si>
  <si>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</si>
  <si>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</si>
  <si>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</si>
  <si>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</si>
  <si>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</si>
  <si>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</si>
  <si>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</si>
  <si>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</si>
  <si>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</si>
  <si>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</si>
  <si>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</si>
  <si>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</si>
  <si>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</si>
  <si>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</si>
  <si>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</si>
  <si>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</si>
  <si>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</si>
  <si>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</si>
  <si>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</si>
  <si>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</si>
  <si>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</si>
  <si>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</si>
  <si>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</si>
  <si>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</si>
  <si>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</si>
  <si>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</si>
  <si>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</si>
  <si>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</si>
  <si>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</si>
  <si>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</si>
  <si>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</si>
  <si>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</si>
  <si>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</si>
  <si>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</si>
  <si>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</si>
  <si>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</si>
  <si>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</si>
  <si>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</si>
  <si>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</si>
  <si>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</si>
  <si>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</si>
  <si>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</si>
  <si>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</si>
  <si>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</si>
  <si>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</si>
  <si>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</si>
  <si>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</si>
  <si>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</si>
  <si>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</si>
  <si>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</si>
  <si>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</si>
  <si>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</si>
  <si>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</si>
  <si>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</si>
  <si>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</si>
  <si>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</si>
  <si>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</si>
  <si>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</si>
  <si>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</si>
  <si>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</si>
  <si>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</si>
  <si>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</si>
  <si>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</si>
  <si>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</si>
  <si>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</si>
  <si>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</si>
  <si>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</si>
  <si>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</si>
  <si>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</si>
  <si>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</si>
  <si>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</si>
  <si>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</si>
  <si>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</si>
  <si>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</si>
  <si>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</si>
  <si>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</si>
  <si>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</si>
  <si>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</si>
  <si>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</si>
  <si>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</si>
  <si>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</si>
  <si>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</si>
  <si>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</si>
  <si>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</si>
  <si>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</si>
  <si>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</si>
  <si>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</si>
  <si>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</si>
  <si>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</si>
  <si>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</si>
  <si>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</si>
  <si>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</si>
  <si>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</si>
  <si>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</si>
  <si>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</si>
  <si>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</si>
  <si>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</si>
  <si>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</si>
  <si>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</si>
  <si>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</si>
  <si>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</si>
  <si>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</si>
  <si>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</si>
  <si>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</si>
  <si>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</si>
  <si>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</si>
  <si>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</si>
  <si>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</si>
  <si>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</si>
  <si>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</si>
  <si>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</si>
  <si>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</si>
  <si>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</si>
  <si>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</si>
  <si>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</si>
  <si>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</si>
  <si>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</si>
  <si>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</si>
  <si>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</si>
  <si>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</si>
  <si>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</si>
  <si>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</si>
  <si>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</si>
  <si>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</si>
  <si>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</si>
  <si>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</si>
  <si>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</si>
  <si>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</si>
  <si>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</si>
  <si>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</si>
  <si>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</si>
  <si>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</si>
  <si>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</si>
  <si>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</si>
  <si>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</si>
  <si>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</si>
  <si>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</si>
  <si>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</si>
  <si>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</si>
  <si>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</si>
  <si>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</si>
  <si>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</si>
  <si>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</si>
  <si>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</si>
  <si>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</si>
  <si>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</si>
  <si>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</si>
  <si>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</si>
  <si>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</si>
  <si>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</si>
  <si>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</si>
  <si>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</si>
  <si>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</si>
  <si>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</si>
  <si>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</si>
  <si>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</si>
  <si>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</si>
  <si>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</si>
  <si>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</si>
  <si>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</si>
  <si>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</si>
  <si>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</si>
  <si>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</si>
  <si>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</t>
  </si>
  <si>
    <t xml:space="preserve">Дата  на съставяне:  04.06.2015г.                                                                                               </t>
  </si>
  <si>
    <t xml:space="preserve">Дата на съставяне: 01.09.2015г.  </t>
  </si>
  <si>
    <t>01.01.2015-31.03.2015</t>
  </si>
  <si>
    <t xml:space="preserve">Дата на съставяне: 01.09.2015г.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</si>
</sst>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3" fontId="9" fillId="0" borderId="10" xfId="65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Fill="1" applyBorder="1" applyAlignment="1" applyProtection="1">
      <alignment vertical="top"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0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" fontId="9" fillId="0" borderId="10" xfId="65" applyNumberFormat="1" applyFont="1" applyFill="1" applyBorder="1" applyAlignment="1" applyProtection="1">
      <alignment vertical="center"/>
      <protection locked="0"/>
    </xf>
    <xf numFmtId="1" fontId="9" fillId="0" borderId="10" xfId="65" applyNumberFormat="1" applyFont="1" applyFill="1" applyBorder="1" applyProtection="1">
      <alignment/>
      <protection locked="0"/>
    </xf>
    <xf numFmtId="1" fontId="9" fillId="0" borderId="10" xfId="64" applyNumberFormat="1" applyFont="1" applyFill="1" applyBorder="1" applyAlignment="1" applyProtection="1">
      <alignment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workbookViewId="0" topLeftCell="B1">
      <selection activeCell="G11" sqref="G11:H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/>
    </row>
    <row r="4" spans="1:8" ht="15">
      <c r="A4" s="583" t="s">
        <v>859</v>
      </c>
      <c r="B4" s="589"/>
      <c r="C4" s="589"/>
      <c r="D4" s="589"/>
      <c r="E4" s="504" t="s">
        <v>862</v>
      </c>
      <c r="F4" s="585" t="s">
        <v>3</v>
      </c>
      <c r="G4" s="586"/>
      <c r="H4" s="461" t="s">
        <v>858</v>
      </c>
    </row>
    <row r="5" spans="1:8" ht="15">
      <c r="A5" s="583" t="s">
        <v>4</v>
      </c>
      <c r="B5" s="584"/>
      <c r="C5" s="584"/>
      <c r="D5" s="584"/>
      <c r="E5" s="505" t="s">
        <v>866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579">
        <v>5788</v>
      </c>
      <c r="D11" s="579">
        <v>5788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579">
        <v>7749</v>
      </c>
      <c r="D12" s="579">
        <v>7782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579">
        <v>1075</v>
      </c>
      <c r="D13" s="579">
        <v>1159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579"/>
      <c r="D14" s="579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579">
        <v>1953</v>
      </c>
      <c r="D15" s="579">
        <v>2052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579"/>
      <c r="D16" s="579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579">
        <v>6421</v>
      </c>
      <c r="D17" s="579">
        <v>6403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579">
        <v>704</v>
      </c>
      <c r="D18" s="579">
        <v>768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23690</v>
      </c>
      <c r="D19" s="155">
        <f>SUM(D11:D18)</f>
        <v>23952</v>
      </c>
      <c r="E19" s="237" t="s">
        <v>52</v>
      </c>
      <c r="F19" s="242" t="s">
        <v>53</v>
      </c>
      <c r="G19" s="152">
        <v>8739</v>
      </c>
      <c r="H19" s="152"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10520</v>
      </c>
      <c r="D20" s="151">
        <v>10520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39427</v>
      </c>
      <c r="H21" s="156">
        <f>SUM(H22:H24)</f>
        <v>39427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38186</v>
      </c>
      <c r="H22" s="152">
        <v>38186</v>
      </c>
    </row>
    <row r="23" spans="1:13" ht="15">
      <c r="A23" s="235" t="s">
        <v>65</v>
      </c>
      <c r="B23" s="241" t="s">
        <v>66</v>
      </c>
      <c r="C23" s="579">
        <v>426</v>
      </c>
      <c r="D23" s="579">
        <v>442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579">
        <v>19</v>
      </c>
      <c r="D24" s="579">
        <v>20</v>
      </c>
      <c r="E24" s="237" t="s">
        <v>71</v>
      </c>
      <c r="F24" s="242" t="s">
        <v>72</v>
      </c>
      <c r="G24" s="152">
        <f>1241</f>
        <v>1241</v>
      </c>
      <c r="H24" s="152">
        <v>1241</v>
      </c>
    </row>
    <row r="25" spans="1:18" ht="15">
      <c r="A25" s="235" t="s">
        <v>73</v>
      </c>
      <c r="B25" s="241" t="s">
        <v>74</v>
      </c>
      <c r="C25" s="579"/>
      <c r="D25" s="579"/>
      <c r="E25" s="253" t="s">
        <v>75</v>
      </c>
      <c r="F25" s="245" t="s">
        <v>76</v>
      </c>
      <c r="G25" s="154">
        <f>G19+G20+G21</f>
        <v>48166</v>
      </c>
      <c r="H25" s="154">
        <f>H19+H20+H21</f>
        <v>48166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579">
        <v>1674</v>
      </c>
      <c r="D26" s="579">
        <v>1674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2119</v>
      </c>
      <c r="D27" s="155">
        <f>SUM(D23:D26)</f>
        <v>2136</v>
      </c>
      <c r="E27" s="253" t="s">
        <v>82</v>
      </c>
      <c r="F27" s="242" t="s">
        <v>83</v>
      </c>
      <c r="G27" s="154">
        <f>SUM(G28:G30)</f>
        <v>-43709</v>
      </c>
      <c r="H27" s="154">
        <f>SUM(H28:H30)</f>
        <v>-40126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f>-40126-3583</f>
        <v>-43709</v>
      </c>
      <c r="H29" s="316">
        <v>-40126</v>
      </c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2113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2113</v>
      </c>
      <c r="E32" s="243" t="s">
        <v>99</v>
      </c>
      <c r="F32" s="242" t="s">
        <v>100</v>
      </c>
      <c r="G32" s="316">
        <v>-1399</v>
      </c>
      <c r="H32" s="316">
        <v>-3583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-45108</v>
      </c>
      <c r="H33" s="154">
        <f>H27+H31+H32</f>
        <v>-43709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16095</v>
      </c>
      <c r="H36" s="154">
        <f>H25+H17+H33</f>
        <v>17494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526</v>
      </c>
      <c r="D39" s="159">
        <f>D40+D41+D43</f>
        <v>592</v>
      </c>
      <c r="E39" s="445" t="s">
        <v>117</v>
      </c>
      <c r="F39" s="261" t="s">
        <v>118</v>
      </c>
      <c r="G39" s="158">
        <v>4057</v>
      </c>
      <c r="H39" s="158">
        <v>4065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526</v>
      </c>
      <c r="D43" s="151">
        <v>592</v>
      </c>
      <c r="E43" s="243" t="s">
        <v>129</v>
      </c>
      <c r="F43" s="242" t="s">
        <v>130</v>
      </c>
      <c r="G43" s="579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>
        <v>886</v>
      </c>
      <c r="E44" s="268" t="s">
        <v>133</v>
      </c>
      <c r="F44" s="242" t="s">
        <v>134</v>
      </c>
      <c r="G44" s="579">
        <v>9787</v>
      </c>
      <c r="H44" s="152">
        <v>10397</v>
      </c>
    </row>
    <row r="45" spans="1:15" ht="15">
      <c r="A45" s="235" t="s">
        <v>135</v>
      </c>
      <c r="B45" s="249" t="s">
        <v>136</v>
      </c>
      <c r="C45" s="155">
        <f>C34+C39+C44</f>
        <v>530</v>
      </c>
      <c r="D45" s="155">
        <f>D34+D39+D44</f>
        <v>1482</v>
      </c>
      <c r="E45" s="251" t="s">
        <v>137</v>
      </c>
      <c r="F45" s="242" t="s">
        <v>138</v>
      </c>
      <c r="G45" s="579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579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579"/>
      <c r="H47" s="152"/>
      <c r="M47" s="157"/>
    </row>
    <row r="48" spans="1:8" ht="15">
      <c r="A48" s="235" t="s">
        <v>146</v>
      </c>
      <c r="B48" s="244" t="s">
        <v>147</v>
      </c>
      <c r="C48" s="151">
        <f>954-597</f>
        <v>357</v>
      </c>
      <c r="D48" s="151">
        <v>359</v>
      </c>
      <c r="E48" s="237" t="s">
        <v>148</v>
      </c>
      <c r="F48" s="242" t="s">
        <v>149</v>
      </c>
      <c r="G48" s="579">
        <f>2162-G51</f>
        <v>1754</v>
      </c>
      <c r="H48" s="152">
        <v>1954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11541</v>
      </c>
      <c r="H49" s="154">
        <f>SUM(H43:H48)</f>
        <v>12351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f>30966+13935</f>
        <v>44901</v>
      </c>
      <c r="D50" s="151">
        <v>39041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45258</v>
      </c>
      <c r="D51" s="155">
        <f>SUM(D47:D50)</f>
        <v>39400</v>
      </c>
      <c r="E51" s="251" t="s">
        <v>156</v>
      </c>
      <c r="F51" s="245" t="s">
        <v>157</v>
      </c>
      <c r="G51" s="152">
        <v>408</v>
      </c>
      <c r="H51" s="152">
        <v>480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510</v>
      </c>
      <c r="D54" s="151">
        <v>510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84740</v>
      </c>
      <c r="D55" s="155">
        <f>D19+D20+D21+D27+D32+D45+D51+D53+D54</f>
        <v>80113</v>
      </c>
      <c r="E55" s="237" t="s">
        <v>171</v>
      </c>
      <c r="F55" s="261" t="s">
        <v>172</v>
      </c>
      <c r="G55" s="154">
        <f>G49+G51+G52+G53+G54</f>
        <v>11949</v>
      </c>
      <c r="H55" s="154">
        <f>H49+H51+H52+H53+H54</f>
        <v>12831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579">
        <v>4068</v>
      </c>
      <c r="D58" s="579">
        <v>4102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579">
        <v>640</v>
      </c>
      <c r="D59" s="579">
        <v>641</v>
      </c>
      <c r="E59" s="251" t="s">
        <v>180</v>
      </c>
      <c r="F59" s="242" t="s">
        <v>181</v>
      </c>
      <c r="G59" s="152">
        <f>85404-G44</f>
        <v>75617</v>
      </c>
      <c r="H59" s="152">
        <v>76611</v>
      </c>
      <c r="M59" s="157"/>
    </row>
    <row r="60" spans="1:8" ht="15">
      <c r="A60" s="235" t="s">
        <v>182</v>
      </c>
      <c r="B60" s="241" t="s">
        <v>183</v>
      </c>
      <c r="C60" s="579"/>
      <c r="D60" s="579"/>
      <c r="E60" s="237" t="s">
        <v>184</v>
      </c>
      <c r="F60" s="242" t="s">
        <v>185</v>
      </c>
      <c r="G60" s="152">
        <v>60</v>
      </c>
      <c r="H60" s="152">
        <v>60</v>
      </c>
    </row>
    <row r="61" spans="1:18" ht="15">
      <c r="A61" s="235" t="s">
        <v>186</v>
      </c>
      <c r="B61" s="244" t="s">
        <v>187</v>
      </c>
      <c r="C61" s="579">
        <v>123</v>
      </c>
      <c r="D61" s="579">
        <v>123</v>
      </c>
      <c r="E61" s="243" t="s">
        <v>188</v>
      </c>
      <c r="F61" s="272" t="s">
        <v>189</v>
      </c>
      <c r="G61" s="154">
        <f>SUM(G62:G68)</f>
        <v>51354</v>
      </c>
      <c r="H61" s="154">
        <f>SUM(H62:H68)</f>
        <v>51370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579"/>
      <c r="D62" s="151">
        <v>0</v>
      </c>
      <c r="E62" s="243" t="s">
        <v>192</v>
      </c>
      <c r="F62" s="242" t="s">
        <v>193</v>
      </c>
      <c r="G62" s="152"/>
      <c r="H62" s="152">
        <v>20</v>
      </c>
    </row>
    <row r="63" spans="1:13" ht="15">
      <c r="A63" s="235" t="s">
        <v>194</v>
      </c>
      <c r="B63" s="241" t="s">
        <v>195</v>
      </c>
      <c r="C63" s="579"/>
      <c r="D63" s="151"/>
      <c r="E63" s="237" t="s">
        <v>196</v>
      </c>
      <c r="F63" s="242" t="s">
        <v>197</v>
      </c>
      <c r="G63" s="579">
        <v>1330</v>
      </c>
      <c r="H63" s="579">
        <v>1581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4831</v>
      </c>
      <c r="D64" s="155">
        <f>SUM(D58:D63)</f>
        <v>4866</v>
      </c>
      <c r="E64" s="237" t="s">
        <v>199</v>
      </c>
      <c r="F64" s="242" t="s">
        <v>200</v>
      </c>
      <c r="G64" s="579">
        <f>27670</f>
        <v>27670</v>
      </c>
      <c r="H64" s="579">
        <v>29245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579">
        <v>1909</v>
      </c>
      <c r="H65" s="579">
        <v>2130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579">
        <v>5546</v>
      </c>
      <c r="H66" s="579">
        <v>4980</v>
      </c>
    </row>
    <row r="67" spans="1:8" ht="15">
      <c r="A67" s="235" t="s">
        <v>206</v>
      </c>
      <c r="B67" s="241" t="s">
        <v>207</v>
      </c>
      <c r="C67" s="579">
        <v>1</v>
      </c>
      <c r="D67" s="579">
        <v>3</v>
      </c>
      <c r="E67" s="237" t="s">
        <v>208</v>
      </c>
      <c r="F67" s="242" t="s">
        <v>209</v>
      </c>
      <c r="G67" s="579">
        <v>7142</v>
      </c>
      <c r="H67" s="579">
        <v>6914</v>
      </c>
    </row>
    <row r="68" spans="1:8" ht="15">
      <c r="A68" s="235" t="s">
        <v>210</v>
      </c>
      <c r="B68" s="241" t="s">
        <v>211</v>
      </c>
      <c r="C68" s="579">
        <f>19613+2429+6897</f>
        <v>28939</v>
      </c>
      <c r="D68" s="579">
        <v>36152</v>
      </c>
      <c r="E68" s="237" t="s">
        <v>212</v>
      </c>
      <c r="F68" s="242" t="s">
        <v>213</v>
      </c>
      <c r="G68" s="579">
        <f>3439+4268+50</f>
        <v>7757</v>
      </c>
      <c r="H68" s="579">
        <f>2574+3876+50</f>
        <v>6500</v>
      </c>
    </row>
    <row r="69" spans="1:8" ht="15">
      <c r="A69" s="235" t="s">
        <v>214</v>
      </c>
      <c r="B69" s="241" t="s">
        <v>215</v>
      </c>
      <c r="C69" s="579">
        <v>18237</v>
      </c>
      <c r="D69" s="579">
        <v>17867</v>
      </c>
      <c r="E69" s="251" t="s">
        <v>77</v>
      </c>
      <c r="F69" s="242" t="s">
        <v>216</v>
      </c>
      <c r="G69" s="579">
        <f>5331+2946</f>
        <v>8277</v>
      </c>
      <c r="H69" s="579">
        <f>1869+2672</f>
        <v>4541</v>
      </c>
    </row>
    <row r="70" spans="1:8" ht="15">
      <c r="A70" s="235" t="s">
        <v>217</v>
      </c>
      <c r="B70" s="241" t="s">
        <v>218</v>
      </c>
      <c r="C70" s="579">
        <f>15523-1030</f>
        <v>14493</v>
      </c>
      <c r="D70" s="579">
        <v>12516</v>
      </c>
      <c r="E70" s="237" t="s">
        <v>219</v>
      </c>
      <c r="F70" s="242" t="s">
        <v>220</v>
      </c>
      <c r="G70" s="579">
        <v>2450</v>
      </c>
      <c r="H70" s="579">
        <v>2622</v>
      </c>
    </row>
    <row r="71" spans="1:18" ht="15">
      <c r="A71" s="235" t="s">
        <v>221</v>
      </c>
      <c r="B71" s="241" t="s">
        <v>222</v>
      </c>
      <c r="C71" s="579"/>
      <c r="D71" s="579"/>
      <c r="E71" s="253" t="s">
        <v>45</v>
      </c>
      <c r="F71" s="273" t="s">
        <v>223</v>
      </c>
      <c r="G71" s="161">
        <f>G59+G60+G61+G69+G70</f>
        <v>137758</v>
      </c>
      <c r="H71" s="161">
        <f>H59+H60+H61+H69+H70</f>
        <v>135204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579"/>
      <c r="D72" s="579">
        <v>164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579">
        <v>287</v>
      </c>
      <c r="D73" s="579">
        <v>223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579">
        <v>15262</v>
      </c>
      <c r="D74" s="579">
        <f>9307+6895</f>
        <v>16202</v>
      </c>
      <c r="E74" s="237" t="s">
        <v>230</v>
      </c>
      <c r="F74" s="280" t="s">
        <v>231</v>
      </c>
      <c r="G74" s="152"/>
      <c r="H74" s="152">
        <v>530</v>
      </c>
    </row>
    <row r="75" spans="1:15" ht="15">
      <c r="A75" s="235" t="s">
        <v>75</v>
      </c>
      <c r="B75" s="249" t="s">
        <v>232</v>
      </c>
      <c r="C75" s="155">
        <f>SUM(C67:C74)</f>
        <v>77219</v>
      </c>
      <c r="D75" s="155">
        <f>SUM(D67:D74)</f>
        <v>83127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137758</v>
      </c>
      <c r="H79" s="162">
        <f>H71+H74+H75+H76</f>
        <v>135734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579">
        <v>68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579">
        <v>2979</v>
      </c>
      <c r="D88" s="151">
        <v>1939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579">
        <v>22</v>
      </c>
      <c r="D89" s="151">
        <v>61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579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3069</v>
      </c>
      <c r="D91" s="155">
        <f>SUM(D87:D90)</f>
        <v>2018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85119</v>
      </c>
      <c r="D93" s="155">
        <f>D64+D75+D84+D91+D92</f>
        <v>90011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169859</v>
      </c>
      <c r="D94" s="164">
        <f>D93+D55</f>
        <v>170124</v>
      </c>
      <c r="E94" s="449" t="s">
        <v>269</v>
      </c>
      <c r="F94" s="289" t="s">
        <v>270</v>
      </c>
      <c r="G94" s="165">
        <f>G36+G39+G55+G79</f>
        <v>169859</v>
      </c>
      <c r="H94" s="165">
        <f>H36+H39+H55+H79</f>
        <v>170124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851</v>
      </c>
      <c r="D100" s="588"/>
      <c r="E100" s="588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81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">
      <selection activeCell="G9" sqref="G9:H4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ИКОНОМИЧЕСКА ГРУПА "ЕНЕМОНА"АД</v>
      </c>
      <c r="C2" s="592"/>
      <c r="D2" s="592"/>
      <c r="E2" s="592"/>
      <c r="F2" s="594" t="s">
        <v>2</v>
      </c>
      <c r="G2" s="594"/>
      <c r="H2" s="526">
        <f>'справка №1-БАЛАНС'!H3</f>
        <v>0</v>
      </c>
    </row>
    <row r="3" spans="1:8" ht="15">
      <c r="A3" s="467" t="s">
        <v>274</v>
      </c>
      <c r="B3" s="592" t="str">
        <f>'справка №1-БАЛАНС'!E4</f>
        <v> КОНСОЛИДИРАН</v>
      </c>
      <c r="C3" s="592"/>
      <c r="D3" s="592"/>
      <c r="E3" s="592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93" t="str">
        <f>'справка №1-БАЛАНС'!E5</f>
        <v>01.01.2015-31.03.2015</v>
      </c>
      <c r="C4" s="593"/>
      <c r="D4" s="59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5">
      <c r="A9" s="298" t="s">
        <v>282</v>
      </c>
      <c r="B9" s="299" t="s">
        <v>283</v>
      </c>
      <c r="C9" s="46">
        <v>2330</v>
      </c>
      <c r="D9" s="638">
        <v>2938</v>
      </c>
      <c r="E9" s="298" t="s">
        <v>284</v>
      </c>
      <c r="F9" s="549" t="s">
        <v>285</v>
      </c>
      <c r="G9" s="550">
        <v>11261</v>
      </c>
      <c r="H9" s="639">
        <v>11954</v>
      </c>
    </row>
    <row r="10" spans="1:8" ht="15">
      <c r="A10" s="298" t="s">
        <v>286</v>
      </c>
      <c r="B10" s="299" t="s">
        <v>287</v>
      </c>
      <c r="C10" s="46">
        <v>2493</v>
      </c>
      <c r="D10" s="638">
        <v>5016</v>
      </c>
      <c r="E10" s="298" t="s">
        <v>288</v>
      </c>
      <c r="F10" s="549" t="s">
        <v>289</v>
      </c>
      <c r="G10" s="550">
        <v>14900</v>
      </c>
      <c r="H10" s="639">
        <v>13492</v>
      </c>
    </row>
    <row r="11" spans="1:8" ht="15">
      <c r="A11" s="298" t="s">
        <v>290</v>
      </c>
      <c r="B11" s="299" t="s">
        <v>291</v>
      </c>
      <c r="C11" s="46">
        <v>334</v>
      </c>
      <c r="D11" s="638">
        <v>426</v>
      </c>
      <c r="E11" s="300" t="s">
        <v>292</v>
      </c>
      <c r="F11" s="549" t="s">
        <v>293</v>
      </c>
      <c r="G11" s="550">
        <v>56</v>
      </c>
      <c r="H11" s="639">
        <v>55</v>
      </c>
    </row>
    <row r="12" spans="1:8" ht="15">
      <c r="A12" s="298" t="s">
        <v>294</v>
      </c>
      <c r="B12" s="299" t="s">
        <v>295</v>
      </c>
      <c r="C12" s="46">
        <f>4280+275+235</f>
        <v>4790</v>
      </c>
      <c r="D12" s="638">
        <v>7450</v>
      </c>
      <c r="E12" s="300" t="s">
        <v>77</v>
      </c>
      <c r="F12" s="549" t="s">
        <v>296</v>
      </c>
      <c r="G12" s="550">
        <v>58</v>
      </c>
      <c r="H12" s="639">
        <v>4134</v>
      </c>
    </row>
    <row r="13" spans="1:18" ht="15">
      <c r="A13" s="298" t="s">
        <v>297</v>
      </c>
      <c r="B13" s="299" t="s">
        <v>298</v>
      </c>
      <c r="C13" s="46">
        <v>606</v>
      </c>
      <c r="D13" s="638">
        <v>957</v>
      </c>
      <c r="E13" s="301" t="s">
        <v>50</v>
      </c>
      <c r="F13" s="551" t="s">
        <v>299</v>
      </c>
      <c r="G13" s="548">
        <f>SUM(G9:G12)</f>
        <v>26275</v>
      </c>
      <c r="H13" s="548">
        <f>SUM(H9:H12)</f>
        <v>29635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5">
      <c r="A14" s="298" t="s">
        <v>300</v>
      </c>
      <c r="B14" s="299" t="s">
        <v>301</v>
      </c>
      <c r="C14" s="46">
        <v>15632</v>
      </c>
      <c r="D14" s="638">
        <v>13116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638">
        <v>-172</v>
      </c>
      <c r="E15" s="296" t="s">
        <v>304</v>
      </c>
      <c r="F15" s="554" t="s">
        <v>305</v>
      </c>
      <c r="G15" s="550"/>
      <c r="H15" s="550">
        <v>26</v>
      </c>
    </row>
    <row r="16" spans="1:8" ht="15">
      <c r="A16" s="298" t="s">
        <v>306</v>
      </c>
      <c r="B16" s="299" t="s">
        <v>307</v>
      </c>
      <c r="C16" s="47">
        <f>187-41+110</f>
        <v>256</v>
      </c>
      <c r="D16" s="638">
        <f>947+1260</f>
        <v>2207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>
        <v>1089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>
        <v>3035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26441</v>
      </c>
      <c r="D19" s="49">
        <f>SUM(D9:D15)+D16</f>
        <v>31938</v>
      </c>
      <c r="E19" s="304" t="s">
        <v>316</v>
      </c>
      <c r="F19" s="552" t="s">
        <v>317</v>
      </c>
      <c r="G19" s="550">
        <v>1052</v>
      </c>
      <c r="H19" s="550">
        <v>1103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578">
        <f>1404+111+52</f>
        <v>1567</v>
      </c>
      <c r="D22" s="638">
        <v>803</v>
      </c>
      <c r="E22" s="304" t="s">
        <v>325</v>
      </c>
      <c r="F22" s="552" t="s">
        <v>326</v>
      </c>
      <c r="G22" s="550">
        <v>32</v>
      </c>
      <c r="H22" s="550"/>
    </row>
    <row r="23" spans="1:8" ht="24">
      <c r="A23" s="298" t="s">
        <v>327</v>
      </c>
      <c r="B23" s="305" t="s">
        <v>328</v>
      </c>
      <c r="C23" s="578"/>
      <c r="D23" s="638"/>
      <c r="E23" s="298" t="s">
        <v>329</v>
      </c>
      <c r="F23" s="552" t="s">
        <v>330</v>
      </c>
      <c r="G23" s="550">
        <v>55</v>
      </c>
      <c r="H23" s="550"/>
    </row>
    <row r="24" spans="1:18" ht="15">
      <c r="A24" s="298" t="s">
        <v>331</v>
      </c>
      <c r="B24" s="305" t="s">
        <v>332</v>
      </c>
      <c r="C24" s="578">
        <v>86</v>
      </c>
      <c r="D24" s="638">
        <v>10</v>
      </c>
      <c r="E24" s="301" t="s">
        <v>102</v>
      </c>
      <c r="F24" s="554" t="s">
        <v>333</v>
      </c>
      <c r="G24" s="548">
        <f>SUM(G19:G23)</f>
        <v>1139</v>
      </c>
      <c r="H24" s="548">
        <f>SUM(H19:H23)</f>
        <v>1103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5">
      <c r="A25" s="298" t="s">
        <v>77</v>
      </c>
      <c r="B25" s="305" t="s">
        <v>334</v>
      </c>
      <c r="C25" s="578">
        <v>727</v>
      </c>
      <c r="D25" s="638">
        <v>1190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2380</v>
      </c>
      <c r="D26" s="49">
        <f>SUM(D22:D25)</f>
        <v>2003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28821</v>
      </c>
      <c r="D28" s="50">
        <f>D26+D19</f>
        <v>33941</v>
      </c>
      <c r="E28" s="127" t="s">
        <v>338</v>
      </c>
      <c r="F28" s="554" t="s">
        <v>339</v>
      </c>
      <c r="G28" s="548">
        <f>G13+G15+G24</f>
        <v>27414</v>
      </c>
      <c r="H28" s="548">
        <f>H13+H15+H24</f>
        <v>30764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1407</v>
      </c>
      <c r="H30" s="53">
        <f>IF((D28-H28)&gt;0,D28-H28,0)</f>
        <v>3177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28821</v>
      </c>
      <c r="D33" s="49">
        <f>D28+D31+D32</f>
        <v>33941</v>
      </c>
      <c r="E33" s="127" t="s">
        <v>352</v>
      </c>
      <c r="F33" s="554" t="s">
        <v>353</v>
      </c>
      <c r="G33" s="53">
        <f>G32+G31+G28</f>
        <v>27414</v>
      </c>
      <c r="H33" s="53">
        <f>H32+H31+H28</f>
        <v>30764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1407</v>
      </c>
      <c r="H34" s="548">
        <f>IF((D33-H33)&gt;0,D33-H33,0)</f>
        <v>3177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1407</v>
      </c>
      <c r="H39" s="558">
        <f>IF(H34&gt;0,IF(D35+H34&lt;0,0,D35+H34),IF(D34-D35&lt;0,D35-D34,0))</f>
        <v>3177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50">
        <v>8</v>
      </c>
      <c r="H40" s="550">
        <v>297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1399</v>
      </c>
      <c r="H41" s="52">
        <f>IF(D39=0,IF(H39-H40&gt;0,H39-H40+D40,0),IF(D39-D40&lt;0,D40-D39+H40,0))</f>
        <v>2880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28821</v>
      </c>
      <c r="D42" s="53">
        <f>D33+D35+D39</f>
        <v>33941</v>
      </c>
      <c r="E42" s="128" t="s">
        <v>379</v>
      </c>
      <c r="F42" s="129" t="s">
        <v>380</v>
      </c>
      <c r="G42" s="53">
        <f>G39+G33</f>
        <v>28821</v>
      </c>
      <c r="H42" s="53">
        <f>H39+H33</f>
        <v>33941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5" t="s">
        <v>857</v>
      </c>
      <c r="B45" s="595"/>
      <c r="C45" s="595"/>
      <c r="D45" s="595"/>
      <c r="E45" s="59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>
        <v>42248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1"/>
      <c r="E50" s="591"/>
      <c r="F50" s="591"/>
      <c r="G50" s="591"/>
      <c r="H50" s="59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3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">
      <selection activeCell="C10" sqref="C10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01.01.2015-31.03.2015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5">
      <c r="A10" s="332" t="s">
        <v>386</v>
      </c>
      <c r="B10" s="333" t="s">
        <v>387</v>
      </c>
      <c r="C10" s="54">
        <v>33198</v>
      </c>
      <c r="D10" s="640">
        <v>34234</v>
      </c>
      <c r="E10" s="130"/>
      <c r="F10" s="130"/>
    </row>
    <row r="11" spans="1:13" ht="15">
      <c r="A11" s="332" t="s">
        <v>388</v>
      </c>
      <c r="B11" s="333" t="s">
        <v>389</v>
      </c>
      <c r="C11" s="54">
        <v>-23498</v>
      </c>
      <c r="D11" s="640">
        <v>-25980.88984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5">
      <c r="A12" s="332" t="s">
        <v>390</v>
      </c>
      <c r="B12" s="333" t="s">
        <v>391</v>
      </c>
      <c r="C12" s="54"/>
      <c r="D12" s="640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-4025</v>
      </c>
      <c r="D13" s="640">
        <v>-4409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310</v>
      </c>
      <c r="D14" s="640">
        <v>-150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5">
      <c r="A15" s="334" t="s">
        <v>396</v>
      </c>
      <c r="B15" s="333" t="s">
        <v>397</v>
      </c>
      <c r="C15" s="54"/>
      <c r="D15" s="640">
        <v>-1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5">
      <c r="A16" s="332" t="s">
        <v>398</v>
      </c>
      <c r="B16" s="333" t="s">
        <v>399</v>
      </c>
      <c r="C16" s="54"/>
      <c r="D16" s="640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5">
      <c r="A17" s="332" t="s">
        <v>400</v>
      </c>
      <c r="B17" s="333" t="s">
        <v>401</v>
      </c>
      <c r="C17" s="54"/>
      <c r="D17" s="640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5">
      <c r="A18" s="334" t="s">
        <v>402</v>
      </c>
      <c r="B18" s="335" t="s">
        <v>403</v>
      </c>
      <c r="C18" s="54"/>
      <c r="D18" s="640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5">
      <c r="A19" s="332" t="s">
        <v>404</v>
      </c>
      <c r="B19" s="333" t="s">
        <v>405</v>
      </c>
      <c r="C19" s="54">
        <v>-797</v>
      </c>
      <c r="D19" s="640">
        <v>-65.93342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5188</v>
      </c>
      <c r="D20" s="55">
        <f>SUM(D10:D19)</f>
        <v>3627.1767400000003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5">
      <c r="A22" s="332" t="s">
        <v>409</v>
      </c>
      <c r="B22" s="333" t="s">
        <v>410</v>
      </c>
      <c r="C22" s="54">
        <v>-39</v>
      </c>
      <c r="D22" s="640">
        <v>-45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5">
      <c r="A23" s="332" t="s">
        <v>411</v>
      </c>
      <c r="B23" s="333" t="s">
        <v>412</v>
      </c>
      <c r="C23" s="54">
        <v>4</v>
      </c>
      <c r="D23" s="640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5">
      <c r="A24" s="332" t="s">
        <v>413</v>
      </c>
      <c r="B24" s="333" t="s">
        <v>414</v>
      </c>
      <c r="C24" s="54">
        <v>-2442</v>
      </c>
      <c r="D24" s="640">
        <v>-920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420</v>
      </c>
      <c r="D25" s="640">
        <v>197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5">
      <c r="A26" s="332" t="s">
        <v>417</v>
      </c>
      <c r="B26" s="333" t="s">
        <v>418</v>
      </c>
      <c r="C26" s="54"/>
      <c r="D26" s="640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5">
      <c r="A27" s="332" t="s">
        <v>419</v>
      </c>
      <c r="B27" s="333" t="s">
        <v>420</v>
      </c>
      <c r="C27" s="54"/>
      <c r="D27" s="640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5">
      <c r="A28" s="332" t="s">
        <v>421</v>
      </c>
      <c r="B28" s="333" t="s">
        <v>422</v>
      </c>
      <c r="C28" s="54"/>
      <c r="D28" s="640">
        <v>2624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5">
      <c r="A29" s="332" t="s">
        <v>423</v>
      </c>
      <c r="B29" s="333" t="s">
        <v>424</v>
      </c>
      <c r="C29" s="54"/>
      <c r="D29" s="640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5">
      <c r="A30" s="332" t="s">
        <v>402</v>
      </c>
      <c r="B30" s="333" t="s">
        <v>425</v>
      </c>
      <c r="C30" s="54"/>
      <c r="D30" s="640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5">
      <c r="A31" s="332" t="s">
        <v>426</v>
      </c>
      <c r="B31" s="333" t="s">
        <v>427</v>
      </c>
      <c r="C31" s="54">
        <f>1428-718</f>
        <v>710</v>
      </c>
      <c r="D31" s="640">
        <v>767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-1347</v>
      </c>
      <c r="D32" s="55">
        <f>SUM(D22:D31)</f>
        <v>2623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5">
      <c r="A34" s="332" t="s">
        <v>431</v>
      </c>
      <c r="B34" s="333" t="s">
        <v>432</v>
      </c>
      <c r="C34" s="54"/>
      <c r="D34" s="640"/>
      <c r="E34" s="130"/>
      <c r="F34" s="130"/>
    </row>
    <row r="35" spans="1:6" ht="15">
      <c r="A35" s="334" t="s">
        <v>433</v>
      </c>
      <c r="B35" s="333" t="s">
        <v>434</v>
      </c>
      <c r="C35" s="54"/>
      <c r="D35" s="640"/>
      <c r="E35" s="130"/>
      <c r="F35" s="130"/>
    </row>
    <row r="36" spans="1:6" ht="15">
      <c r="A36" s="332" t="s">
        <v>435</v>
      </c>
      <c r="B36" s="333" t="s">
        <v>436</v>
      </c>
      <c r="C36" s="54">
        <v>2856</v>
      </c>
      <c r="D36" s="640">
        <v>3634.2999999999993</v>
      </c>
      <c r="E36" s="130"/>
      <c r="F36" s="130"/>
    </row>
    <row r="37" spans="1:6" ht="15">
      <c r="A37" s="332" t="s">
        <v>437</v>
      </c>
      <c r="B37" s="333" t="s">
        <v>438</v>
      </c>
      <c r="C37" s="54">
        <v>-4523</v>
      </c>
      <c r="D37" s="640">
        <v>-8401</v>
      </c>
      <c r="E37" s="130"/>
      <c r="F37" s="130"/>
    </row>
    <row r="38" spans="1:6" ht="15">
      <c r="A38" s="332" t="s">
        <v>439</v>
      </c>
      <c r="B38" s="333" t="s">
        <v>440</v>
      </c>
      <c r="C38" s="54">
        <v>-15</v>
      </c>
      <c r="D38" s="640">
        <v>-29</v>
      </c>
      <c r="E38" s="130"/>
      <c r="F38" s="130"/>
    </row>
    <row r="39" spans="1:6" ht="15">
      <c r="A39" s="332" t="s">
        <v>441</v>
      </c>
      <c r="B39" s="333" t="s">
        <v>442</v>
      </c>
      <c r="C39" s="54">
        <f>-955-161</f>
        <v>-1116</v>
      </c>
      <c r="D39" s="640">
        <v>-1274</v>
      </c>
      <c r="E39" s="130"/>
      <c r="F39" s="130"/>
    </row>
    <row r="40" spans="1:6" ht="15">
      <c r="A40" s="332" t="s">
        <v>443</v>
      </c>
      <c r="B40" s="333" t="s">
        <v>444</v>
      </c>
      <c r="C40" s="54"/>
      <c r="D40" s="640">
        <v>-642</v>
      </c>
      <c r="E40" s="130"/>
      <c r="F40" s="130"/>
    </row>
    <row r="41" spans="1:8" ht="15">
      <c r="A41" s="332" t="s">
        <v>445</v>
      </c>
      <c r="B41" s="333" t="s">
        <v>446</v>
      </c>
      <c r="C41" s="54">
        <f>-14+22</f>
        <v>8</v>
      </c>
      <c r="D41" s="640">
        <v>-15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-2790</v>
      </c>
      <c r="D42" s="55">
        <f>SUM(D34:D41)</f>
        <v>-6726.700000000001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1051</v>
      </c>
      <c r="D43" s="55">
        <f>D42+D32+D20</f>
        <v>-476.5232600000004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2018</v>
      </c>
      <c r="D44" s="132">
        <v>1439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3069</v>
      </c>
      <c r="D45" s="55">
        <f>D44+D43</f>
        <v>962.4767399999996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3047</v>
      </c>
      <c r="D46" s="56">
        <v>742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22</v>
      </c>
      <c r="D47" s="56">
        <v>220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1496062992125984" top="0.35" bottom="0.31496062992125984" header="0.17" footer="0.236220472440944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tabSelected="1" zoomScalePageLayoutView="0" workbookViewId="0" topLeftCell="B11">
      <selection activeCell="C11" sqref="C11: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ИКОНОМИЧЕСКА ГРУПА "ЕНЕМОНА"АД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9" t="str">
        <f>'справка №1-БАЛАНС'!E4</f>
        <v> 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01.01.2015-31.03.2015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38186</v>
      </c>
      <c r="G11" s="58">
        <f>'справка №1-БАЛАНС'!H23</f>
        <v>0</v>
      </c>
      <c r="H11" s="575">
        <f>'справка №1-БАЛАНС'!H24</f>
        <v>1241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-43709</v>
      </c>
      <c r="K11" s="60"/>
      <c r="L11" s="344">
        <f>SUM(C11:K11)</f>
        <v>17494</v>
      </c>
      <c r="M11" s="58">
        <f>'справка №1-БАЛАНС'!H39</f>
        <v>4065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38186</v>
      </c>
      <c r="G15" s="61">
        <f t="shared" si="2"/>
        <v>0</v>
      </c>
      <c r="H15" s="61">
        <f t="shared" si="2"/>
        <v>1241</v>
      </c>
      <c r="I15" s="61">
        <f t="shared" si="2"/>
        <v>0</v>
      </c>
      <c r="J15" s="61">
        <f t="shared" si="2"/>
        <v>-43709</v>
      </c>
      <c r="K15" s="61">
        <f t="shared" si="2"/>
        <v>0</v>
      </c>
      <c r="L15" s="344">
        <f t="shared" si="1"/>
        <v>17494</v>
      </c>
      <c r="M15" s="61">
        <f t="shared" si="2"/>
        <v>4065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-1399</v>
      </c>
      <c r="K16" s="60"/>
      <c r="L16" s="344">
        <f t="shared" si="1"/>
        <v>-1399</v>
      </c>
      <c r="M16" s="60">
        <v>-8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38186</v>
      </c>
      <c r="G29" s="59">
        <f t="shared" si="6"/>
        <v>0</v>
      </c>
      <c r="H29" s="59">
        <f t="shared" si="6"/>
        <v>1241</v>
      </c>
      <c r="I29" s="59">
        <f t="shared" si="6"/>
        <v>0</v>
      </c>
      <c r="J29" s="59">
        <f t="shared" si="6"/>
        <v>-45108</v>
      </c>
      <c r="K29" s="59">
        <f t="shared" si="6"/>
        <v>0</v>
      </c>
      <c r="L29" s="344">
        <f t="shared" si="1"/>
        <v>16095</v>
      </c>
      <c r="M29" s="59">
        <f t="shared" si="6"/>
        <v>4057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38186</v>
      </c>
      <c r="G32" s="59">
        <f t="shared" si="7"/>
        <v>0</v>
      </c>
      <c r="H32" s="59">
        <f t="shared" si="7"/>
        <v>1241</v>
      </c>
      <c r="I32" s="59">
        <f t="shared" si="7"/>
        <v>0</v>
      </c>
      <c r="J32" s="59">
        <f t="shared" si="7"/>
        <v>-45108</v>
      </c>
      <c r="K32" s="59">
        <f t="shared" si="7"/>
        <v>0</v>
      </c>
      <c r="L32" s="344">
        <f t="shared" si="1"/>
        <v>16095</v>
      </c>
      <c r="M32" s="59">
        <f>M29+M30+M31</f>
        <v>4057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/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864</v>
      </c>
      <c r="B38" s="19"/>
      <c r="C38" s="15"/>
      <c r="D38" s="598" t="s">
        <v>521</v>
      </c>
      <c r="E38" s="598"/>
      <c r="F38" s="598"/>
      <c r="G38" s="598"/>
      <c r="H38" s="598"/>
      <c r="I38" s="598"/>
      <c r="J38" s="15" t="s">
        <v>853</v>
      </c>
      <c r="K38" s="15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ИКОНОМИЧЕСКА ГРУПА "ЕНЕМОНА"АД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04" t="s">
        <v>4</v>
      </c>
      <c r="B3" s="605"/>
      <c r="C3" s="607" t="str">
        <f>'справка №1-БАЛАНС'!E5</f>
        <v>01.01.2015-31.03.2015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3</v>
      </c>
      <c r="N3" s="608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9" t="s">
        <v>463</v>
      </c>
      <c r="B5" s="610"/>
      <c r="C5" s="61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8" t="s">
        <v>529</v>
      </c>
      <c r="R5" s="618" t="s">
        <v>530</v>
      </c>
    </row>
    <row r="6" spans="1:18" s="100" customFormat="1" ht="48">
      <c r="A6" s="611"/>
      <c r="B6" s="612"/>
      <c r="C6" s="61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9"/>
      <c r="R6" s="61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15"/>
      <c r="L44" s="615"/>
      <c r="M44" s="615"/>
      <c r="N44" s="615"/>
      <c r="O44" s="616" t="s">
        <v>781</v>
      </c>
      <c r="P44" s="617"/>
      <c r="Q44" s="617"/>
      <c r="R44" s="617"/>
    </row>
    <row r="45" spans="1:18" ht="12">
      <c r="A45" s="349"/>
      <c r="B45" s="580">
        <v>42073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609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6" t="str">
        <f>'справка №1-БАЛАНС'!E3</f>
        <v>ИКОНОМИЧЕСКА ГРУПА "ЕНЕМОНА"АД</v>
      </c>
      <c r="C3" s="627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01.01.2015-31.03.2015</v>
      </c>
      <c r="C4" s="625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780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861</v>
      </c>
      <c r="B109" s="621"/>
      <c r="C109" s="621" t="s">
        <v>381</v>
      </c>
      <c r="D109" s="621"/>
      <c r="E109" s="621"/>
      <c r="F109" s="621"/>
    </row>
    <row r="110" spans="1:6" ht="12">
      <c r="A110" s="581">
        <v>42073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781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4" sqref="C4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8" t="str">
        <f>'справка №1-БАЛАНС'!E3</f>
        <v>ИКОНОМИЧЕСКА ГРУПА "ЕНЕМОНА"АД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0</v>
      </c>
    </row>
    <row r="5" spans="1:9" ht="15">
      <c r="A5" s="501" t="s">
        <v>4</v>
      </c>
      <c r="B5" s="629" t="str">
        <f>'справка №1-БАЛАНС'!E5</f>
        <v>01.01.2015-31.03.2015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31"/>
      <c r="C30" s="631"/>
      <c r="D30" s="459" t="s">
        <v>819</v>
      </c>
      <c r="E30" s="630"/>
      <c r="F30" s="630"/>
      <c r="G30" s="630"/>
      <c r="H30" s="420" t="s">
        <v>781</v>
      </c>
      <c r="I30" s="630"/>
      <c r="J30" s="630"/>
    </row>
    <row r="31" spans="1:9" s="521" customFormat="1" ht="12">
      <c r="A31" s="580">
        <v>42073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7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5" t="str">
        <f>'справка №1-БАЛАНС'!E3</f>
        <v>ИКОНОМИЧЕСКА ГРУПА "ЕНЕМОНА"АД</v>
      </c>
      <c r="C5" s="635"/>
      <c r="D5" s="635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6" t="str">
        <f>'справка №1-БАЛАНС'!E5</f>
        <v>01.01.2015-31.03.2015</v>
      </c>
      <c r="C6" s="636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7" t="s">
        <v>844</v>
      </c>
      <c r="D151" s="637"/>
      <c r="E151" s="637"/>
      <c r="F151" s="637"/>
    </row>
    <row r="152" spans="1:6" ht="12.75">
      <c r="A152" s="582">
        <v>42073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852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z.kostadinova</cp:lastModifiedBy>
  <cp:lastPrinted>2015-09-01T12:10:51Z</cp:lastPrinted>
  <dcterms:created xsi:type="dcterms:W3CDTF">2000-06-29T12:02:40Z</dcterms:created>
  <dcterms:modified xsi:type="dcterms:W3CDTF">2015-09-01T12:21:50Z</dcterms:modified>
  <cp:category/>
  <cp:version/>
  <cp:contentType/>
  <cp:contentStatus/>
</cp:coreProperties>
</file>