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6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<sst xmlns="http://schemas.openxmlformats.org/spreadsheetml/2006/main" count="1062" uniqueCount="881">
  <si>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</si>
  <si>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</si>
  <si>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</si>
  <si>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</si>
  <si>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</si>
  <si>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</si>
  <si>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</si>
  <si>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</si>
  <si>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</si>
  <si>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</si>
  <si>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</si>
  <si>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</si>
  <si>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</si>
  <si>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</si>
  <si>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</si>
  <si>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</si>
  <si>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</si>
  <si>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</si>
  <si>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</si>
  <si>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</si>
  <si>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</si>
  <si>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</si>
  <si>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</si>
  <si>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</si>
  <si>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</si>
  <si>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</si>
  <si>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</si>
  <si>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</si>
  <si>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</si>
  <si>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</si>
  <si>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</si>
  <si>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</si>
  <si>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</si>
  <si>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</si>
  <si>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</si>
  <si>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</si>
  <si>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</si>
  <si>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</si>
  <si>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</si>
  <si>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</si>
  <si>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</si>
  <si>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</si>
  <si>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</si>
  <si>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</si>
  <si>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</si>
  <si>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</si>
  <si>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</si>
  <si>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</si>
  <si>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</si>
  <si>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</si>
  <si>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</si>
  <si>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</si>
  <si>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</si>
  <si>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</si>
  <si>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</si>
  <si>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</si>
  <si>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</si>
  <si>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</si>
  <si>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</si>
  <si>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</si>
  <si>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</si>
  <si>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</si>
  <si>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</si>
  <si>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</si>
  <si>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</si>
  <si>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</si>
  <si>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</si>
  <si>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</si>
  <si>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</si>
  <si>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</si>
  <si>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</si>
  <si>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</si>
  <si>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</si>
  <si>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</si>
  <si>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</si>
  <si>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</si>
  <si>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</si>
  <si>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</si>
  <si>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</si>
  <si>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</si>
  <si>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</si>
  <si>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</si>
  <si>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</si>
  <si>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</si>
  <si>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</si>
  <si>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</si>
  <si>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</si>
  <si>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</si>
  <si>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</si>
  <si>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</si>
  <si>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</si>
  <si>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</si>
  <si>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</si>
  <si>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</si>
  <si>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</si>
  <si>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</si>
  <si>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</si>
  <si>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</si>
  <si>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</si>
  <si>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</si>
  <si>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</si>
  <si>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</si>
  <si>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</si>
  <si>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</si>
  <si>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</si>
  <si>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</si>
  <si>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</si>
  <si>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</si>
  <si>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</si>
  <si>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</si>
  <si>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</si>
  <si>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</si>
  <si>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</si>
  <si>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</si>
  <si>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</si>
  <si>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</si>
  <si>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</si>
  <si>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</si>
  <si>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</si>
  <si>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</si>
  <si>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</si>
  <si>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</si>
  <si>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</si>
  <si>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</si>
  <si>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</si>
  <si>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</si>
  <si>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</si>
  <si>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</si>
  <si>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</si>
  <si>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</si>
  <si>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</si>
  <si>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</si>
  <si>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</si>
  <si>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</si>
  <si>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</si>
  <si>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</si>
  <si>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</si>
  <si>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</si>
  <si>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</si>
  <si>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</si>
  <si>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</si>
  <si>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</si>
  <si>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</si>
  <si>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</si>
  <si>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</si>
  <si>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</si>
  <si>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</si>
  <si>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</si>
  <si>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</si>
  <si>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</si>
  <si>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</si>
  <si>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</si>
  <si>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</si>
  <si>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</si>
  <si>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</si>
  <si>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</si>
  <si>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</si>
  <si>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</si>
  <si>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</si>
  <si>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</si>
  <si>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</si>
  <si>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</si>
  <si>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</si>
  <si>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</si>
  <si>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</si>
  <si>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</si>
  <si>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</si>
  <si>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</si>
  <si>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</si>
  <si>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</si>
  <si>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</si>
  <si>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</si>
  <si>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</si>
  <si>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</si>
  <si>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</si>
  <si>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</si>
  <si>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</si>
  <si>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</si>
  <si>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</si>
  <si>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</si>
  <si>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</si>
  <si>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</si>
  <si>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</si>
  <si>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</si>
  <si>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</si>
  <si>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</si>
  <si>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</si>
  <si>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</si>
  <si>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</si>
  <si>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</si>
  <si>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</si>
  <si>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</si>
  <si>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</si>
  <si>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</si>
  <si>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</si>
  <si>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</si>
  <si>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</si>
  <si>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</si>
  <si>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</si>
  <si>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</si>
  <si>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</si>
  <si>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</si>
  <si>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</si>
  <si>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</si>
  <si>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</si>
  <si>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</si>
  <si>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</si>
  <si>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</si>
  <si>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</si>
  <si>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</si>
  <si>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</si>
  <si>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</si>
  <si>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</si>
  <si>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</si>
  <si>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</si>
  <si>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</si>
  <si>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</si>
  <si>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</si>
  <si>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</si>
  <si>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</si>
  <si>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</si>
  <si>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</si>
  <si>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</si>
  <si>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</si>
  <si>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</si>
  <si>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</si>
  <si>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</si>
  <si>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</si>
  <si>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</si>
  <si>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</si>
  <si>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</si>
  <si>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</si>
  <si>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</si>
  <si>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</si>
  <si>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</si>
  <si>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</si>
  <si>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</si>
  <si>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</si>
  <si>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</si>
  <si>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</si>
  <si>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</si>
  <si>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</si>
  <si>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</si>
  <si>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</si>
  <si>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</si>
  <si>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</si>
  <si>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</si>
  <si>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</si>
  <si>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</si>
  <si>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</si>
  <si>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</si>
  <si>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</si>
  <si>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</si>
  <si>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</si>
  <si>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</si>
  <si>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</si>
  <si>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</si>
  <si>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</si>
  <si>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</si>
  <si>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</si>
  <si>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</si>
  <si>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</si>
  <si>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</si>
  <si>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</si>
  <si>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</si>
  <si>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</si>
  <si>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</si>
  <si>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</si>
  <si>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</si>
  <si>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</si>
  <si>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</si>
  <si>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</si>
  <si>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</si>
  <si>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</si>
  <si>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</si>
  <si>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</si>
  <si>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</si>
  <si>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</si>
  <si>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</si>
  <si>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</si>
  <si>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</si>
  <si>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</si>
  <si>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</si>
  <si>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</si>
  <si>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</si>
  <si>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</si>
  <si>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</si>
  <si>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</si>
  <si>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</si>
  <si>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</si>
  <si>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</si>
  <si>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</si>
  <si>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</si>
  <si>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</si>
  <si>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</si>
  <si>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</si>
  <si>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</si>
  <si>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</si>
  <si>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</si>
  <si>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</si>
  <si>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</si>
  <si>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</si>
  <si>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</si>
  <si>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</si>
  <si>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</si>
  <si>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</si>
  <si>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</si>
  <si>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</si>
  <si>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</si>
  <si>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</si>
  <si>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</si>
  <si>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</si>
  <si>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</si>
  <si>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</si>
  <si>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</si>
  <si>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</si>
  <si>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</si>
  <si>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</si>
  <si>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</si>
  <si>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</si>
  <si>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</si>
  <si>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</si>
  <si>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</si>
  <si>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</si>
  <si>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</si>
  <si>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</si>
  <si>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</si>
  <si>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</si>
  <si>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</si>
  <si>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</si>
  <si>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</si>
  <si>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</si>
  <si>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</si>
  <si>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</si>
  <si>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</si>
  <si>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</si>
  <si>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</si>
  <si>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</si>
  <si>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</si>
  <si>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</si>
  <si>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</si>
  <si>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</si>
  <si>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</si>
  <si>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</si>
  <si>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</si>
  <si>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</si>
  <si>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</si>
  <si>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</si>
  <si>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</si>
  <si>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</si>
  <si>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</si>
  <si>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</si>
  <si>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</si>
  <si>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</si>
  <si>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</si>
  <si>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</si>
  <si>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</si>
  <si>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</si>
  <si>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</si>
  <si>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</si>
  <si>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</si>
  <si>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</si>
  <si>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</si>
  <si>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</si>
  <si>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</si>
  <si>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</si>
  <si>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</si>
  <si>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</si>
  <si>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</si>
  <si>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</si>
  <si>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</si>
  <si>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</si>
  <si>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</si>
  <si>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</si>
  <si>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</si>
  <si>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</si>
  <si>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</si>
  <si>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</si>
  <si>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</si>
  <si>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</si>
  <si>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</si>
  <si>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</si>
  <si>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</si>
  <si>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</si>
  <si>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</si>
  <si>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</si>
  <si>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</si>
  <si>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</si>
  <si>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</si>
  <si>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</si>
  <si>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</si>
  <si>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</si>
  <si>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</si>
  <si>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</si>
  <si>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</si>
  <si>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</si>
  <si>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</si>
  <si>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</si>
  <si>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</si>
  <si>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</si>
  <si>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</si>
  <si>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</si>
  <si>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</si>
  <si>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</si>
  <si>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</si>
  <si>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</si>
  <si>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</si>
  <si>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</si>
  <si>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</si>
  <si>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</si>
  <si>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</si>
  <si>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</si>
  <si>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</si>
  <si>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</si>
  <si>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</si>
  <si>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</si>
  <si>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</si>
  <si>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</si>
  <si>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</si>
  <si>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</si>
  <si>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</si>
  <si>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</si>
  <si>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</si>
  <si>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</si>
  <si>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</si>
  <si>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</si>
  <si>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</si>
  <si>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</si>
  <si>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</si>
  <si>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</si>
  <si>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</si>
  <si>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</si>
  <si>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</si>
  <si>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</si>
  <si>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</si>
  <si>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</si>
  <si>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</si>
  <si>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</si>
  <si>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</si>
  <si>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</si>
  <si>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</si>
  <si>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</si>
  <si>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</si>
  <si>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</si>
  <si>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</si>
  <si>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</si>
  <si>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</si>
  <si>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</si>
  <si>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</si>
  <si>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</si>
  <si>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</si>
  <si>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</si>
  <si>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</si>
  <si>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</si>
  <si>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</si>
  <si>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</si>
  <si>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</si>
  <si>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</si>
  <si>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</si>
  <si>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</si>
  <si>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</si>
  <si>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</si>
  <si>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</si>
  <si>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</si>
  <si>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</si>
  <si>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</si>
  <si>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</si>
  <si>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</si>
  <si>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</si>
  <si>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</si>
  <si>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</si>
  <si>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</si>
  <si>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</si>
  <si>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</si>
  <si>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</si>
  <si>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</si>
  <si>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</si>
  <si>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</si>
  <si>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</si>
  <si>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</si>
  <si>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</si>
  <si>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</si>
  <si>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</si>
  <si>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</si>
  <si>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</si>
  <si>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</si>
  <si>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</si>
  <si>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</si>
  <si>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</si>
  <si>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</si>
  <si>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</si>
  <si>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</si>
  <si>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</si>
  <si>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</si>
  <si>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</si>
  <si>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</si>
  <si>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</si>
  <si>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</si>
  <si>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</si>
  <si>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</si>
  <si>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</si>
  <si>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</si>
  <si>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</si>
  <si>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</si>
  <si>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</si>
  <si>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</si>
  <si>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</si>
  <si>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</si>
  <si>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</si>
  <si>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</si>
  <si>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</si>
  <si>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</si>
  <si>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</si>
  <si>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</si>
  <si>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</si>
  <si>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</si>
  <si>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</si>
  <si>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</si>
  <si>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</si>
  <si>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</si>
  <si>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</si>
  <si>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</si>
  <si>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</si>
  <si>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</si>
  <si>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</si>
  <si>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</si>
  <si>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</si>
  <si>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</si>
  <si>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</si>
  <si>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</si>
  <si>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</si>
  <si>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</si>
  <si>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</si>
  <si>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</si>
  <si>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</si>
  <si>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</si>
  <si>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</si>
  <si>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</si>
  <si>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</si>
  <si>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</si>
  <si>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</si>
  <si>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</si>
  <si>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</si>
  <si>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</si>
  <si>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</si>
  <si>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</si>
  <si>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</si>
  <si>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</si>
  <si>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</si>
  <si>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</si>
  <si>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</si>
  <si>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</si>
  <si>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</si>
  <si>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</si>
  <si>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</si>
  <si>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</si>
  <si>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</si>
  <si>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</si>
  <si>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</si>
  <si>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</si>
  <si>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</si>
  <si>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</si>
  <si>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</si>
  <si>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</si>
  <si>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</si>
  <si>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</si>
  <si>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</si>
  <si>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</si>
  <si>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</si>
  <si>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</si>
  <si>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</si>
  <si>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</si>
  <si>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</si>
  <si>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</si>
  <si>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</si>
  <si>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</si>
  <si>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</si>
  <si>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</si>
  <si>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</si>
  <si>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</si>
  <si>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</si>
  <si>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</si>
  <si>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</si>
  <si>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</si>
  <si>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</si>
  <si>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</si>
  <si>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</si>
  <si>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</si>
  <si>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</si>
  <si>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</si>
  <si>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</si>
  <si>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</si>
  <si>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</si>
  <si>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</si>
  <si>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</si>
  <si>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</si>
  <si>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</si>
  <si>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</si>
  <si>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</si>
  <si>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</si>
  <si>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</si>
  <si>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</si>
  <si>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</si>
  <si>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</si>
  <si>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</si>
  <si>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</si>
  <si>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</si>
  <si>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</si>
  <si>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</si>
  <si>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</si>
  <si>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</si>
  <si>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</si>
  <si>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</si>
  <si>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</si>
  <si>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</si>
  <si>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</si>
  <si>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</si>
  <si>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</si>
  <si>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</si>
  <si>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</si>
  <si>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</si>
  <si>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</si>
  <si>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</si>
  <si>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</si>
  <si>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</si>
  <si>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</si>
  <si>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</si>
  <si>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</si>
  <si>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</si>
  <si>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</si>
  <si>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</si>
  <si>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</si>
  <si>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</si>
  <si>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</si>
  <si>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</si>
  <si>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</si>
  <si>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</si>
  <si>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</si>
  <si>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</si>
  <si>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</si>
  <si>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</si>
  <si>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</si>
  <si>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</si>
  <si>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</si>
  <si>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</si>
  <si>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</si>
  <si>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</si>
  <si>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</si>
  <si>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</si>
  <si>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</si>
  <si>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</si>
  <si>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</si>
  <si>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</si>
  <si>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</si>
  <si>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</si>
  <si>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</si>
  <si>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</si>
  <si>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</si>
  <si>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</si>
  <si>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</si>
  <si>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</si>
  <si>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</si>
  <si>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</si>
  <si>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</si>
  <si>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</si>
  <si>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</si>
  <si>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</si>
  <si>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</si>
  <si>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</si>
  <si>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</si>
  <si>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</si>
  <si>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</si>
  <si>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</si>
  <si>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</si>
  <si>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</si>
  <si>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</si>
  <si>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</si>
  <si>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</si>
  <si>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</si>
  <si>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</si>
  <si>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</si>
  <si>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</si>
  <si>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</si>
  <si>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</si>
  <si>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</si>
  <si>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</si>
  <si>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</si>
  <si>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</si>
  <si>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</si>
  <si>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</si>
  <si>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</si>
  <si>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</si>
  <si>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</si>
  <si>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</si>
  <si>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</si>
  <si>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</si>
  <si>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</si>
  <si>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</si>
  <si>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</si>
  <si>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</si>
  <si>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</si>
  <si>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</si>
  <si>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</si>
  <si>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</si>
  <si>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</si>
  <si>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</si>
  <si>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</si>
  <si>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</si>
  <si>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</si>
  <si>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</si>
  <si>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</si>
  <si>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</si>
  <si>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</si>
  <si>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</si>
  <si>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</si>
  <si>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</si>
  <si>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</si>
  <si>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</si>
  <si>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</si>
  <si>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</si>
  <si>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</si>
  <si>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</si>
  <si>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</si>
  <si>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</si>
  <si>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</si>
  <si>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</si>
  <si>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</si>
  <si>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</si>
  <si>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</si>
  <si>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</si>
  <si>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</si>
  <si>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</si>
  <si>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</si>
  <si>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</si>
  <si>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</si>
  <si>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</si>
  <si>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</si>
  <si>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</si>
  <si>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</si>
  <si>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</si>
  <si>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</si>
  <si>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</si>
  <si>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</si>
  <si>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</si>
  <si>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</si>
  <si>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</si>
  <si>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</si>
  <si>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</si>
  <si>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</si>
  <si>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</si>
  <si>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</si>
  <si>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</si>
  <si>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</si>
  <si>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</si>
  <si>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</si>
  <si>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</si>
  <si>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</si>
  <si>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</si>
  <si>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</si>
  <si>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</si>
  <si>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</si>
  <si>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</si>
  <si>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</si>
  <si>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</si>
  <si>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</si>
  <si>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</si>
  <si>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</si>
  <si>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</si>
  <si>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</si>
  <si>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</si>
  <si>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</si>
  <si>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</si>
  <si>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</si>
  <si>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</si>
  <si>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</si>
  <si>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</si>
  <si>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</si>
  <si>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</si>
  <si>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</si>
  <si>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</si>
  <si>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</si>
  <si>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</si>
  <si>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</si>
  <si>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</si>
  <si>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</si>
  <si>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</si>
  <si>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</si>
  <si>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</si>
  <si>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</si>
  <si>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</si>
  <si>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</si>
  <si>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</si>
  <si>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</si>
  <si>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</si>
  <si>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</si>
  <si>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</si>
  <si>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</si>
  <si>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</si>
  <si>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</si>
  <si>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</si>
  <si>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</si>
  <si>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</si>
  <si>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</si>
  <si>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</si>
  <si>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</si>
  <si>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</si>
  <si>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</si>
  <si>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</si>
  <si>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</si>
  <si>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</si>
  <si>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</si>
  <si>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</si>
  <si>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</si>
  <si>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</si>
  <si>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</si>
  <si>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</si>
  <si>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</si>
  <si>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</si>
  <si>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</si>
  <si>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</si>
  <si>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</si>
  <si>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</si>
  <si>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</si>
  <si>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</si>
  <si>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</si>
  <si>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</si>
  <si>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</si>
  <si>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</si>
  <si>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</si>
  <si>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</si>
  <si>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</si>
  <si>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</si>
  <si>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</si>
  <si>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</si>
  <si>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</si>
  <si>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</si>
  <si>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</si>
  <si>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</si>
  <si>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</si>
  <si>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</si>
  <si>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</si>
  <si>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</si>
  <si>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</si>
  <si>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</si>
  <si>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</si>
  <si>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</si>
  <si>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</si>
  <si>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</si>
  <si>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</si>
  <si>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</si>
  <si>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</si>
  <si>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</si>
  <si>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</si>
  <si>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</si>
  <si>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</si>
  <si>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</si>
  <si>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</si>
  <si>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</si>
  <si>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</si>
  <si>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</si>
  <si>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</si>
  <si>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</si>
  <si>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</si>
  <si>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</si>
  <si>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</si>
  <si>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МЕКОМ АД</t>
  </si>
  <si>
    <t>консолидиран</t>
  </si>
  <si>
    <t>1.С и С Груп АД</t>
  </si>
  <si>
    <t xml:space="preserve">               </t>
  </si>
  <si>
    <t>1. "Агроспектър инвест" АД</t>
  </si>
  <si>
    <t>2. "ОМВ"ООД</t>
  </si>
  <si>
    <t>3."Русгал"ООД</t>
  </si>
  <si>
    <t>4."СВИ"ООД</t>
  </si>
  <si>
    <t>5. "Дръстър БВ"ООД</t>
  </si>
  <si>
    <t>2. "Меком - грийн" ООД</t>
  </si>
  <si>
    <t>Дата на съставяне: 20.08.2009</t>
  </si>
  <si>
    <t>към 30.06.2009 г.</t>
  </si>
  <si>
    <t xml:space="preserve">Дата на съставяне:  20.08.2009                                     </t>
  </si>
  <si>
    <t>Дата на съставяне:20.08.2009</t>
  </si>
  <si>
    <t xml:space="preserve">Дата на съставяне: 20.08.2009         </t>
  </si>
  <si>
    <t xml:space="preserve">Дата  на съставяне: 20.08.2009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</si>
</sst>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6">
      <selection activeCell="C19" sqref="C1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118502239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522</v>
      </c>
      <c r="D11" s="151">
        <v>522</v>
      </c>
      <c r="E11" s="237" t="s">
        <v>22</v>
      </c>
      <c r="F11" s="242" t="s">
        <v>23</v>
      </c>
      <c r="G11" s="152">
        <v>56004</v>
      </c>
      <c r="H11" s="152">
        <v>56004</v>
      </c>
    </row>
    <row r="12" spans="1:8" ht="15">
      <c r="A12" s="235" t="s">
        <v>24</v>
      </c>
      <c r="B12" s="241" t="s">
        <v>25</v>
      </c>
      <c r="C12" s="151">
        <v>17507</v>
      </c>
      <c r="D12" s="151">
        <v>17923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6721</v>
      </c>
      <c r="D13" s="151">
        <v>7631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2346</v>
      </c>
      <c r="D14" s="151">
        <v>2402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2068</v>
      </c>
      <c r="D15" s="151">
        <v>2229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298</v>
      </c>
      <c r="D17" s="151">
        <v>203</v>
      </c>
      <c r="E17" s="243" t="s">
        <v>46</v>
      </c>
      <c r="F17" s="245" t="s">
        <v>47</v>
      </c>
      <c r="G17" s="154">
        <f>G11+G14+G15+G16</f>
        <v>56004</v>
      </c>
      <c r="H17" s="154">
        <f>H11+H14+H15+H16</f>
        <v>56004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177</v>
      </c>
      <c r="D18" s="151">
        <v>174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29639</v>
      </c>
      <c r="D19" s="155">
        <f>SUM(D11:D18)</f>
        <v>31084</v>
      </c>
      <c r="E19" s="237" t="s">
        <v>53</v>
      </c>
      <c r="F19" s="242" t="s">
        <v>54</v>
      </c>
      <c r="G19" s="152">
        <v>3108</v>
      </c>
      <c r="H19" s="152">
        <v>3108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2199</v>
      </c>
      <c r="D21" s="151">
        <v>2201</v>
      </c>
      <c r="E21" s="251" t="s">
        <v>61</v>
      </c>
      <c r="F21" s="242" t="s">
        <v>62</v>
      </c>
      <c r="G21" s="156">
        <f>SUM(G22:G24)</f>
        <v>3637</v>
      </c>
      <c r="H21" s="156">
        <f>SUM(H22:H24)</f>
        <v>3318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3637</v>
      </c>
      <c r="H22" s="152">
        <v>3318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6745</v>
      </c>
      <c r="H25" s="154">
        <f>H19+H20+H21</f>
        <v>6426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13373</v>
      </c>
      <c r="H27" s="154">
        <f>SUM(H28:H30)</f>
        <v>8435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13373</v>
      </c>
      <c r="H28" s="152">
        <v>8435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23896</v>
      </c>
      <c r="D30" s="151">
        <v>23896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2603</v>
      </c>
      <c r="H31" s="152">
        <v>5393</v>
      </c>
      <c r="M31" s="157"/>
    </row>
    <row r="32" spans="1:15" ht="15">
      <c r="A32" s="235" t="s">
        <v>98</v>
      </c>
      <c r="B32" s="250" t="s">
        <v>99</v>
      </c>
      <c r="C32" s="155">
        <f>C30+C31</f>
        <v>23896</v>
      </c>
      <c r="D32" s="155">
        <f>D30+D31</f>
        <v>23896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15976</v>
      </c>
      <c r="H33" s="154">
        <f>H27+H31+H32</f>
        <v>13828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550</v>
      </c>
      <c r="D34" s="155">
        <f>SUM(D35:D38)</f>
        <v>550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78725</v>
      </c>
      <c r="H36" s="154">
        <f>H25+H17+H33</f>
        <v>76258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550</v>
      </c>
      <c r="D38" s="151">
        <v>550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1178</v>
      </c>
      <c r="H39" s="158">
        <v>1111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34784</v>
      </c>
      <c r="H44" s="152">
        <v>27284</v>
      </c>
    </row>
    <row r="45" spans="1:15" ht="15">
      <c r="A45" s="235" t="s">
        <v>136</v>
      </c>
      <c r="B45" s="249" t="s">
        <v>137</v>
      </c>
      <c r="C45" s="155">
        <f>C34+C39+C44</f>
        <v>550</v>
      </c>
      <c r="D45" s="155">
        <f>D34+D39+D44</f>
        <v>550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2400</v>
      </c>
      <c r="E48" s="237" t="s">
        <v>149</v>
      </c>
      <c r="F48" s="242" t="s">
        <v>150</v>
      </c>
      <c r="G48" s="152">
        <v>210</v>
      </c>
      <c r="H48" s="152">
        <v>188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34994</v>
      </c>
      <c r="H49" s="154">
        <f>SUM(H43:H48)</f>
        <v>27472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10837</v>
      </c>
      <c r="D50" s="151">
        <v>11102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10837</v>
      </c>
      <c r="D51" s="155">
        <f>SUM(D47:D50)</f>
        <v>13502</v>
      </c>
      <c r="E51" s="251" t="s">
        <v>157</v>
      </c>
      <c r="F51" s="245" t="s">
        <v>158</v>
      </c>
      <c r="G51" s="152"/>
      <c r="H51" s="152">
        <v>22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302</v>
      </c>
      <c r="H53" s="152">
        <v>301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7594</v>
      </c>
      <c r="H54" s="152">
        <v>8098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67124</v>
      </c>
      <c r="D55" s="155">
        <f>D19+D20+D21+D27+D32+D45+D51+D53+D54</f>
        <v>71235</v>
      </c>
      <c r="E55" s="237" t="s">
        <v>172</v>
      </c>
      <c r="F55" s="261" t="s">
        <v>173</v>
      </c>
      <c r="G55" s="154">
        <f>G49+G51+G52+G53+G54</f>
        <v>42890</v>
      </c>
      <c r="H55" s="154">
        <f>H49+H51+H52+H53+H54</f>
        <v>35893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14162</v>
      </c>
      <c r="D58" s="151">
        <v>11227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10790</v>
      </c>
      <c r="D59" s="151">
        <v>12283</v>
      </c>
      <c r="E59" s="251" t="s">
        <v>181</v>
      </c>
      <c r="F59" s="242" t="s">
        <v>182</v>
      </c>
      <c r="G59" s="152">
        <v>3583</v>
      </c>
      <c r="H59" s="152">
        <v>7907</v>
      </c>
      <c r="M59" s="157"/>
    </row>
    <row r="60" spans="1:8" ht="15">
      <c r="A60" s="235" t="s">
        <v>183</v>
      </c>
      <c r="B60" s="241" t="s">
        <v>184</v>
      </c>
      <c r="C60" s="151">
        <v>6280</v>
      </c>
      <c r="D60" s="151">
        <v>4715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37</v>
      </c>
      <c r="D61" s="151"/>
      <c r="E61" s="243" t="s">
        <v>189</v>
      </c>
      <c r="F61" s="272" t="s">
        <v>190</v>
      </c>
      <c r="G61" s="154">
        <f>SUM(G62:G68)</f>
        <v>9915</v>
      </c>
      <c r="H61" s="154">
        <f>SUM(H62:H68)</f>
        <v>9607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6720</v>
      </c>
      <c r="D62" s="151">
        <v>5263</v>
      </c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59</v>
      </c>
      <c r="H63" s="152">
        <v>149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37989</v>
      </c>
      <c r="D64" s="155">
        <f>SUM(D58:D63)</f>
        <v>33488</v>
      </c>
      <c r="E64" s="237" t="s">
        <v>200</v>
      </c>
      <c r="F64" s="242" t="s">
        <v>201</v>
      </c>
      <c r="G64" s="152">
        <v>9201</v>
      </c>
      <c r="H64" s="152">
        <v>8496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263</v>
      </c>
      <c r="H66" s="152">
        <v>250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65</v>
      </c>
      <c r="H67" s="152">
        <v>61</v>
      </c>
    </row>
    <row r="68" spans="1:8" ht="15">
      <c r="A68" s="235" t="s">
        <v>211</v>
      </c>
      <c r="B68" s="241" t="s">
        <v>212</v>
      </c>
      <c r="C68" s="151">
        <v>8988</v>
      </c>
      <c r="D68" s="151">
        <v>6972</v>
      </c>
      <c r="E68" s="237" t="s">
        <v>213</v>
      </c>
      <c r="F68" s="242" t="s">
        <v>214</v>
      </c>
      <c r="G68" s="152">
        <v>327</v>
      </c>
      <c r="H68" s="152">
        <v>651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232</v>
      </c>
      <c r="H69" s="152">
        <v>422</v>
      </c>
    </row>
    <row r="70" spans="1:8" ht="15">
      <c r="A70" s="235" t="s">
        <v>218</v>
      </c>
      <c r="B70" s="241" t="s">
        <v>219</v>
      </c>
      <c r="C70" s="151">
        <v>16233</v>
      </c>
      <c r="D70" s="151">
        <v>11835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13730</v>
      </c>
      <c r="H71" s="161">
        <f>H59+H60+H61+H69+H70</f>
        <v>17936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135</v>
      </c>
      <c r="D72" s="151">
        <v>1285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4803</v>
      </c>
      <c r="D74" s="151">
        <v>3997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30159</v>
      </c>
      <c r="D75" s="155">
        <f>SUM(D67:D74)</f>
        <v>24089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13730</v>
      </c>
      <c r="H79" s="162">
        <f>H71+H74+H75+H76</f>
        <v>17936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742</v>
      </c>
      <c r="D87" s="151">
        <v>803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509</v>
      </c>
      <c r="D88" s="151">
        <v>1583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1251</v>
      </c>
      <c r="D91" s="155">
        <f>SUM(D87:D90)</f>
        <v>2386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69399</v>
      </c>
      <c r="D93" s="155">
        <f>D64+D75+D84+D91+D92</f>
        <v>59963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136523</v>
      </c>
      <c r="D94" s="164">
        <f>D93+D55</f>
        <v>131198</v>
      </c>
      <c r="E94" s="449" t="s">
        <v>270</v>
      </c>
      <c r="F94" s="289" t="s">
        <v>271</v>
      </c>
      <c r="G94" s="165">
        <f>G36+G39+G55+G79</f>
        <v>136523</v>
      </c>
      <c r="H94" s="165">
        <f>H36+H39+H55+H79</f>
        <v>131198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1:8" ht="15">
      <c r="A99" s="169" t="s">
        <v>868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0" sqref="G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МЕКОМ АД</v>
      </c>
      <c r="C2" s="590"/>
      <c r="D2" s="590"/>
      <c r="E2" s="590"/>
      <c r="F2" s="577" t="s">
        <v>2</v>
      </c>
      <c r="G2" s="577"/>
      <c r="H2" s="526">
        <f>'справка №1-БАЛАНС'!H3</f>
        <v>118502239</v>
      </c>
    </row>
    <row r="3" spans="1:8" ht="15">
      <c r="A3" s="467" t="s">
        <v>275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към 30.06.2009 г.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15205</v>
      </c>
      <c r="D9" s="46">
        <v>18691</v>
      </c>
      <c r="E9" s="298" t="s">
        <v>285</v>
      </c>
      <c r="F9" s="549" t="s">
        <v>286</v>
      </c>
      <c r="G9" s="550">
        <v>25299</v>
      </c>
      <c r="H9" s="550">
        <v>23352</v>
      </c>
    </row>
    <row r="10" spans="1:8" ht="12">
      <c r="A10" s="298" t="s">
        <v>287</v>
      </c>
      <c r="B10" s="299" t="s">
        <v>288</v>
      </c>
      <c r="C10" s="46">
        <v>1328</v>
      </c>
      <c r="D10" s="46">
        <v>1334</v>
      </c>
      <c r="E10" s="298" t="s">
        <v>289</v>
      </c>
      <c r="F10" s="549" t="s">
        <v>290</v>
      </c>
      <c r="G10" s="550">
        <v>1121</v>
      </c>
      <c r="H10" s="550">
        <v>9300</v>
      </c>
    </row>
    <row r="11" spans="1:8" ht="12">
      <c r="A11" s="298" t="s">
        <v>291</v>
      </c>
      <c r="B11" s="299" t="s">
        <v>292</v>
      </c>
      <c r="C11" s="46">
        <v>1600</v>
      </c>
      <c r="D11" s="46">
        <v>1718</v>
      </c>
      <c r="E11" s="300" t="s">
        <v>293</v>
      </c>
      <c r="F11" s="549" t="s">
        <v>294</v>
      </c>
      <c r="G11" s="550">
        <v>1871</v>
      </c>
      <c r="H11" s="550">
        <v>944</v>
      </c>
    </row>
    <row r="12" spans="1:8" ht="12">
      <c r="A12" s="298" t="s">
        <v>295</v>
      </c>
      <c r="B12" s="299" t="s">
        <v>296</v>
      </c>
      <c r="C12" s="46">
        <v>808</v>
      </c>
      <c r="D12" s="46">
        <v>733</v>
      </c>
      <c r="E12" s="300" t="s">
        <v>78</v>
      </c>
      <c r="F12" s="549" t="s">
        <v>297</v>
      </c>
      <c r="G12" s="550">
        <v>884</v>
      </c>
      <c r="H12" s="550">
        <v>73</v>
      </c>
    </row>
    <row r="13" spans="1:18" ht="12">
      <c r="A13" s="298" t="s">
        <v>298</v>
      </c>
      <c r="B13" s="299" t="s">
        <v>299</v>
      </c>
      <c r="C13" s="46">
        <v>139</v>
      </c>
      <c r="D13" s="46">
        <v>142</v>
      </c>
      <c r="E13" s="301" t="s">
        <v>51</v>
      </c>
      <c r="F13" s="551" t="s">
        <v>300</v>
      </c>
      <c r="G13" s="548">
        <f>SUM(G9:G12)</f>
        <v>29175</v>
      </c>
      <c r="H13" s="548">
        <f>SUM(H9:H12)</f>
        <v>33669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7373</v>
      </c>
      <c r="D14" s="46">
        <v>12838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-1164</v>
      </c>
      <c r="D15" s="47">
        <v>-5289</v>
      </c>
      <c r="E15" s="296" t="s">
        <v>305</v>
      </c>
      <c r="F15" s="554" t="s">
        <v>306</v>
      </c>
      <c r="G15" s="550">
        <v>582</v>
      </c>
      <c r="H15" s="550">
        <v>461</v>
      </c>
    </row>
    <row r="16" spans="1:8" ht="12">
      <c r="A16" s="298" t="s">
        <v>307</v>
      </c>
      <c r="B16" s="299" t="s">
        <v>308</v>
      </c>
      <c r="C16" s="47">
        <v>49</v>
      </c>
      <c r="D16" s="47">
        <v>51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25338</v>
      </c>
      <c r="D19" s="49">
        <f>SUM(D9:D15)+D16</f>
        <v>30218</v>
      </c>
      <c r="E19" s="304" t="s">
        <v>317</v>
      </c>
      <c r="F19" s="552" t="s">
        <v>318</v>
      </c>
      <c r="G19" s="550">
        <v>28</v>
      </c>
      <c r="H19" s="550">
        <v>392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1446</v>
      </c>
      <c r="D22" s="46">
        <v>1118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28</v>
      </c>
      <c r="H24" s="548">
        <f>SUM(H19:H23)</f>
        <v>392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1446</v>
      </c>
      <c r="D26" s="49">
        <f>SUM(D22:D25)</f>
        <v>1118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26784</v>
      </c>
      <c r="D28" s="50">
        <f>D26+D19</f>
        <v>31336</v>
      </c>
      <c r="E28" s="127" t="s">
        <v>339</v>
      </c>
      <c r="F28" s="554" t="s">
        <v>340</v>
      </c>
      <c r="G28" s="548">
        <f>G13+G15+G24</f>
        <v>29785</v>
      </c>
      <c r="H28" s="548">
        <f>H13+H15+H24</f>
        <v>34522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3001</v>
      </c>
      <c r="D30" s="50">
        <f>IF((H28-D28)&gt;0,H28-D28,0)</f>
        <v>3186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26784</v>
      </c>
      <c r="D33" s="49">
        <f>D28-D31+D32</f>
        <v>31336</v>
      </c>
      <c r="E33" s="127" t="s">
        <v>353</v>
      </c>
      <c r="F33" s="554" t="s">
        <v>354</v>
      </c>
      <c r="G33" s="53">
        <f>G32-G31+G28</f>
        <v>29785</v>
      </c>
      <c r="H33" s="53">
        <f>H32-H31+H28</f>
        <v>34522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3001</v>
      </c>
      <c r="D34" s="50">
        <f>IF((H33-D33)&gt;0,H33-D33,0)</f>
        <v>3186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331</v>
      </c>
      <c r="D35" s="49">
        <f>D36+D37+D38</f>
        <v>339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331</v>
      </c>
      <c r="D36" s="46">
        <v>339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2670</v>
      </c>
      <c r="D39" s="460">
        <f>+IF((H33-D33-D35)&gt;0,H33-D33-D35,0)</f>
        <v>2847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67</v>
      </c>
      <c r="D40" s="51">
        <v>82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2603</v>
      </c>
      <c r="D41" s="52">
        <f>IF(H39=0,IF(D39-D40&gt;0,D39-D40+H40,0),IF(H39-H40&lt;0,H40-H39+D39,0))</f>
        <v>2765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29785</v>
      </c>
      <c r="D42" s="53">
        <f>D33+D35+D39</f>
        <v>34522</v>
      </c>
      <c r="E42" s="128" t="s">
        <v>380</v>
      </c>
      <c r="F42" s="129" t="s">
        <v>381</v>
      </c>
      <c r="G42" s="53">
        <f>G39+G33</f>
        <v>29785</v>
      </c>
      <c r="H42" s="53">
        <f>H39+H33</f>
        <v>34522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40045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МЕКОМ АД</v>
      </c>
      <c r="C4" s="541" t="s">
        <v>2</v>
      </c>
      <c r="D4" s="541">
        <f>'справка №1-БАЛАНС'!H3</f>
        <v>118502239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30.06.2009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26509</v>
      </c>
      <c r="D10" s="54">
        <v>26040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-26708</v>
      </c>
      <c r="D11" s="54">
        <v>-24163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-859</v>
      </c>
      <c r="D13" s="54">
        <v>-793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-239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-224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-981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1211</v>
      </c>
      <c r="D19" s="54">
        <v>932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-86</v>
      </c>
      <c r="D20" s="55">
        <f>SUM(D10:D19)</f>
        <v>811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5698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9231</v>
      </c>
      <c r="D36" s="54">
        <v>7063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-8933</v>
      </c>
      <c r="D37" s="54">
        <v>-11873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-1199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-148</v>
      </c>
      <c r="D41" s="54">
        <v>-199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-1049</v>
      </c>
      <c r="D42" s="55">
        <f>SUM(D34:D41)</f>
        <v>689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-1135</v>
      </c>
      <c r="D43" s="55">
        <f>D42+D32+D20</f>
        <v>1500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2386</v>
      </c>
      <c r="D44" s="132">
        <v>1820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1251</v>
      </c>
      <c r="D45" s="55">
        <f>D44+D43</f>
        <v>3320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M29" sqref="M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МЕКОМ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118502239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30.06.2009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56004</v>
      </c>
      <c r="D11" s="58">
        <f>'справка №1-БАЛАНС'!H19</f>
        <v>3108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13828</v>
      </c>
      <c r="J11" s="58">
        <f>'справка №1-БАЛАНС'!H29+'справка №1-БАЛАНС'!H32</f>
        <v>0</v>
      </c>
      <c r="K11" s="60"/>
      <c r="L11" s="344">
        <f>SUM(C11:K11)</f>
        <v>76258</v>
      </c>
      <c r="M11" s="58">
        <f>'справка №1-БАЛАНС'!H39</f>
        <v>1111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56004</v>
      </c>
      <c r="D15" s="61">
        <f aca="true" t="shared" si="2" ref="D15:M15">D11+D12</f>
        <v>3108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0</v>
      </c>
      <c r="I15" s="61">
        <f t="shared" si="2"/>
        <v>13828</v>
      </c>
      <c r="J15" s="61">
        <f t="shared" si="2"/>
        <v>0</v>
      </c>
      <c r="K15" s="61">
        <f t="shared" si="2"/>
        <v>0</v>
      </c>
      <c r="L15" s="344">
        <f t="shared" si="1"/>
        <v>76258</v>
      </c>
      <c r="M15" s="61">
        <f t="shared" si="2"/>
        <v>1111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2603</v>
      </c>
      <c r="J16" s="345">
        <f>+'справка №1-БАЛАНС'!G32</f>
        <v>0</v>
      </c>
      <c r="K16" s="60"/>
      <c r="L16" s="344">
        <f t="shared" si="1"/>
        <v>2603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319</v>
      </c>
      <c r="G21" s="59">
        <f t="shared" si="4"/>
        <v>0</v>
      </c>
      <c r="H21" s="59">
        <f t="shared" si="4"/>
        <v>0</v>
      </c>
      <c r="I21" s="59">
        <f t="shared" si="4"/>
        <v>-319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>
        <v>319</v>
      </c>
      <c r="G22" s="185"/>
      <c r="H22" s="185"/>
      <c r="I22" s="185"/>
      <c r="J22" s="185"/>
      <c r="K22" s="185"/>
      <c r="L22" s="344">
        <f t="shared" si="1"/>
        <v>319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>
        <v>319</v>
      </c>
      <c r="J23" s="185"/>
      <c r="K23" s="185"/>
      <c r="L23" s="344">
        <f t="shared" si="1"/>
        <v>319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-136</v>
      </c>
      <c r="J28" s="60"/>
      <c r="K28" s="60"/>
      <c r="L28" s="344">
        <f t="shared" si="1"/>
        <v>-136</v>
      </c>
      <c r="M28" s="60">
        <v>67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56004</v>
      </c>
      <c r="D29" s="59">
        <f aca="true" t="shared" si="6" ref="D29:M29">D17+D20+D21+D24+D28+D27+D15+D16</f>
        <v>3108</v>
      </c>
      <c r="E29" s="59">
        <f t="shared" si="6"/>
        <v>0</v>
      </c>
      <c r="F29" s="59">
        <f t="shared" si="6"/>
        <v>3637</v>
      </c>
      <c r="G29" s="59">
        <f t="shared" si="6"/>
        <v>0</v>
      </c>
      <c r="H29" s="59">
        <f t="shared" si="6"/>
        <v>0</v>
      </c>
      <c r="I29" s="59">
        <f t="shared" si="6"/>
        <v>15976</v>
      </c>
      <c r="J29" s="59">
        <f t="shared" si="6"/>
        <v>0</v>
      </c>
      <c r="K29" s="59">
        <f t="shared" si="6"/>
        <v>0</v>
      </c>
      <c r="L29" s="344">
        <f t="shared" si="1"/>
        <v>78725</v>
      </c>
      <c r="M29" s="59">
        <f t="shared" si="6"/>
        <v>1178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56004</v>
      </c>
      <c r="D32" s="59">
        <f t="shared" si="7"/>
        <v>3108</v>
      </c>
      <c r="E32" s="59">
        <f t="shared" si="7"/>
        <v>0</v>
      </c>
      <c r="F32" s="59">
        <f t="shared" si="7"/>
        <v>3637</v>
      </c>
      <c r="G32" s="59">
        <f t="shared" si="7"/>
        <v>0</v>
      </c>
      <c r="H32" s="59">
        <f t="shared" si="7"/>
        <v>0</v>
      </c>
      <c r="I32" s="59">
        <f t="shared" si="7"/>
        <v>15976</v>
      </c>
      <c r="J32" s="59">
        <f t="shared" si="7"/>
        <v>0</v>
      </c>
      <c r="K32" s="59">
        <f t="shared" si="7"/>
        <v>0</v>
      </c>
      <c r="L32" s="344">
        <f t="shared" si="1"/>
        <v>78725</v>
      </c>
      <c r="M32" s="59">
        <f>M29+M30+M31</f>
        <v>1178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МЕКОМ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118502239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30.06.2009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522</v>
      </c>
      <c r="E9" s="189"/>
      <c r="F9" s="189"/>
      <c r="G9" s="74">
        <f>D9+E9-F9</f>
        <v>522</v>
      </c>
      <c r="H9" s="65"/>
      <c r="I9" s="65"/>
      <c r="J9" s="74">
        <f>G9+H9-I9</f>
        <v>522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22296</v>
      </c>
      <c r="E10" s="189"/>
      <c r="F10" s="189"/>
      <c r="G10" s="74">
        <f aca="true" t="shared" si="2" ref="G10:G39">D10+E10-F10</f>
        <v>22296</v>
      </c>
      <c r="H10" s="65"/>
      <c r="I10" s="65"/>
      <c r="J10" s="74">
        <f aca="true" t="shared" si="3" ref="J10:J39">G10+H10-I10</f>
        <v>22296</v>
      </c>
      <c r="K10" s="65">
        <v>4373</v>
      </c>
      <c r="L10" s="65">
        <v>416</v>
      </c>
      <c r="M10" s="65"/>
      <c r="N10" s="74">
        <f aca="true" t="shared" si="4" ref="N10:N39">K10+L10-M10</f>
        <v>4789</v>
      </c>
      <c r="O10" s="65"/>
      <c r="P10" s="65"/>
      <c r="Q10" s="74">
        <f t="shared" si="0"/>
        <v>4789</v>
      </c>
      <c r="R10" s="74">
        <f t="shared" si="1"/>
        <v>17507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15046</v>
      </c>
      <c r="E11" s="189">
        <v>34</v>
      </c>
      <c r="F11" s="189"/>
      <c r="G11" s="74">
        <f t="shared" si="2"/>
        <v>15080</v>
      </c>
      <c r="H11" s="65"/>
      <c r="I11" s="65"/>
      <c r="J11" s="74">
        <f t="shared" si="3"/>
        <v>15080</v>
      </c>
      <c r="K11" s="65">
        <v>7416</v>
      </c>
      <c r="L11" s="65">
        <v>943</v>
      </c>
      <c r="M11" s="65"/>
      <c r="N11" s="74">
        <f t="shared" si="4"/>
        <v>8359</v>
      </c>
      <c r="O11" s="65"/>
      <c r="P11" s="65"/>
      <c r="Q11" s="74">
        <f t="shared" si="0"/>
        <v>8359</v>
      </c>
      <c r="R11" s="74">
        <f t="shared" si="1"/>
        <v>6721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3054</v>
      </c>
      <c r="E12" s="189"/>
      <c r="F12" s="189"/>
      <c r="G12" s="74">
        <f t="shared" si="2"/>
        <v>3054</v>
      </c>
      <c r="H12" s="65"/>
      <c r="I12" s="65"/>
      <c r="J12" s="74">
        <f t="shared" si="3"/>
        <v>3054</v>
      </c>
      <c r="K12" s="65">
        <v>652</v>
      </c>
      <c r="L12" s="65">
        <v>56</v>
      </c>
      <c r="M12" s="65"/>
      <c r="N12" s="74">
        <f t="shared" si="4"/>
        <v>708</v>
      </c>
      <c r="O12" s="65"/>
      <c r="P12" s="65"/>
      <c r="Q12" s="74">
        <f t="shared" si="0"/>
        <v>708</v>
      </c>
      <c r="R12" s="74">
        <f t="shared" si="1"/>
        <v>2346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3320</v>
      </c>
      <c r="E13" s="189">
        <v>1</v>
      </c>
      <c r="F13" s="189"/>
      <c r="G13" s="74">
        <f t="shared" si="2"/>
        <v>3321</v>
      </c>
      <c r="H13" s="65"/>
      <c r="I13" s="65"/>
      <c r="J13" s="74">
        <f t="shared" si="3"/>
        <v>3321</v>
      </c>
      <c r="K13" s="65">
        <v>1091</v>
      </c>
      <c r="L13" s="65">
        <v>162</v>
      </c>
      <c r="M13" s="65"/>
      <c r="N13" s="74">
        <f t="shared" si="4"/>
        <v>1253</v>
      </c>
      <c r="O13" s="65"/>
      <c r="P13" s="65"/>
      <c r="Q13" s="74">
        <f t="shared" si="0"/>
        <v>1253</v>
      </c>
      <c r="R13" s="74">
        <f t="shared" si="1"/>
        <v>2068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2883</v>
      </c>
      <c r="E16" s="189">
        <v>115</v>
      </c>
      <c r="F16" s="189">
        <v>94</v>
      </c>
      <c r="G16" s="74">
        <f t="shared" si="2"/>
        <v>2904</v>
      </c>
      <c r="H16" s="65"/>
      <c r="I16" s="65"/>
      <c r="J16" s="74">
        <f t="shared" si="3"/>
        <v>2904</v>
      </c>
      <c r="K16" s="65">
        <v>507</v>
      </c>
      <c r="L16" s="65">
        <v>21</v>
      </c>
      <c r="M16" s="65"/>
      <c r="N16" s="74">
        <f t="shared" si="4"/>
        <v>528</v>
      </c>
      <c r="O16" s="65"/>
      <c r="P16" s="65"/>
      <c r="Q16" s="74">
        <f aca="true" t="shared" si="5" ref="Q16:Q25">N16+O16-P16</f>
        <v>528</v>
      </c>
      <c r="R16" s="74">
        <f aca="true" t="shared" si="6" ref="R16:R25">J16-Q16</f>
        <v>2376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47121</v>
      </c>
      <c r="E17" s="194">
        <f>SUM(E9:E16)</f>
        <v>150</v>
      </c>
      <c r="F17" s="194">
        <f>SUM(F9:F16)</f>
        <v>94</v>
      </c>
      <c r="G17" s="74">
        <f t="shared" si="2"/>
        <v>47177</v>
      </c>
      <c r="H17" s="75">
        <f>SUM(H9:H16)</f>
        <v>0</v>
      </c>
      <c r="I17" s="75">
        <f>SUM(I9:I16)</f>
        <v>0</v>
      </c>
      <c r="J17" s="74">
        <f t="shared" si="3"/>
        <v>47177</v>
      </c>
      <c r="K17" s="75">
        <f>SUM(K9:K16)</f>
        <v>14039</v>
      </c>
      <c r="L17" s="75">
        <f>SUM(L9:L16)</f>
        <v>1598</v>
      </c>
      <c r="M17" s="75">
        <f>SUM(M9:M16)</f>
        <v>0</v>
      </c>
      <c r="N17" s="74">
        <f t="shared" si="4"/>
        <v>15637</v>
      </c>
      <c r="O17" s="75">
        <f>SUM(O9:O16)</f>
        <v>0</v>
      </c>
      <c r="P17" s="75">
        <f>SUM(P9:P16)</f>
        <v>0</v>
      </c>
      <c r="Q17" s="74">
        <f t="shared" si="5"/>
        <v>15637</v>
      </c>
      <c r="R17" s="74">
        <f t="shared" si="6"/>
        <v>31540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13</v>
      </c>
      <c r="E22" s="189">
        <v>3</v>
      </c>
      <c r="F22" s="189"/>
      <c r="G22" s="74">
        <f t="shared" si="2"/>
        <v>16</v>
      </c>
      <c r="H22" s="65"/>
      <c r="I22" s="65"/>
      <c r="J22" s="74">
        <f t="shared" si="3"/>
        <v>16</v>
      </c>
      <c r="K22" s="65">
        <v>11</v>
      </c>
      <c r="L22" s="65">
        <v>2</v>
      </c>
      <c r="M22" s="65"/>
      <c r="N22" s="74">
        <f t="shared" si="4"/>
        <v>13</v>
      </c>
      <c r="O22" s="65"/>
      <c r="P22" s="65"/>
      <c r="Q22" s="74">
        <f t="shared" si="5"/>
        <v>13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550</v>
      </c>
      <c r="E24" s="189"/>
      <c r="F24" s="189"/>
      <c r="G24" s="74">
        <f t="shared" si="2"/>
        <v>550</v>
      </c>
      <c r="H24" s="65"/>
      <c r="I24" s="65"/>
      <c r="J24" s="74">
        <f t="shared" si="3"/>
        <v>550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550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563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566</v>
      </c>
      <c r="H25" s="66">
        <f t="shared" si="7"/>
        <v>0</v>
      </c>
      <c r="I25" s="66">
        <f t="shared" si="7"/>
        <v>0</v>
      </c>
      <c r="J25" s="67">
        <f t="shared" si="3"/>
        <v>566</v>
      </c>
      <c r="K25" s="66">
        <f t="shared" si="7"/>
        <v>11</v>
      </c>
      <c r="L25" s="66">
        <f t="shared" si="7"/>
        <v>2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553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47684</v>
      </c>
      <c r="E40" s="438">
        <f>E17+E18+E19+E25+E38+E39</f>
        <v>153</v>
      </c>
      <c r="F40" s="438">
        <f aca="true" t="shared" si="13" ref="F40:R40">F17+F18+F19+F25+F38+F39</f>
        <v>94</v>
      </c>
      <c r="G40" s="438">
        <f t="shared" si="13"/>
        <v>47743</v>
      </c>
      <c r="H40" s="438">
        <f t="shared" si="13"/>
        <v>0</v>
      </c>
      <c r="I40" s="438">
        <f t="shared" si="13"/>
        <v>0</v>
      </c>
      <c r="J40" s="438">
        <f t="shared" si="13"/>
        <v>47743</v>
      </c>
      <c r="K40" s="438">
        <f t="shared" si="13"/>
        <v>14050</v>
      </c>
      <c r="L40" s="438">
        <f t="shared" si="13"/>
        <v>1600</v>
      </c>
      <c r="M40" s="438">
        <f t="shared" si="13"/>
        <v>0</v>
      </c>
      <c r="N40" s="438">
        <f t="shared" si="13"/>
        <v>15650</v>
      </c>
      <c r="O40" s="438">
        <f t="shared" si="13"/>
        <v>0</v>
      </c>
      <c r="P40" s="438">
        <f t="shared" si="13"/>
        <v>0</v>
      </c>
      <c r="Q40" s="438">
        <f t="shared" si="13"/>
        <v>15650</v>
      </c>
      <c r="R40" s="438">
        <f t="shared" si="13"/>
        <v>32093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МЕКОМ АД</v>
      </c>
      <c r="C3" s="620"/>
      <c r="D3" s="526" t="s">
        <v>2</v>
      </c>
      <c r="E3" s="107">
        <f>'справка №1-БАЛАНС'!H3</f>
        <v>118502239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30.06.2009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10837</v>
      </c>
      <c r="D16" s="119">
        <f>+D17+D18</f>
        <v>0</v>
      </c>
      <c r="E16" s="120">
        <f t="shared" si="0"/>
        <v>10837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10837</v>
      </c>
      <c r="D18" s="108"/>
      <c r="E18" s="120">
        <f t="shared" si="0"/>
        <v>10837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10837</v>
      </c>
      <c r="D19" s="104">
        <f>D11+D15+D16</f>
        <v>0</v>
      </c>
      <c r="E19" s="118">
        <f>E11+E15+E16</f>
        <v>10837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8988</v>
      </c>
      <c r="D28" s="108">
        <v>8988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16233</v>
      </c>
      <c r="D30" s="108">
        <v>16233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135</v>
      </c>
      <c r="D33" s="105">
        <f>SUM(D34:D37)</f>
        <v>135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135</v>
      </c>
      <c r="D37" s="108">
        <v>135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4803</v>
      </c>
      <c r="D38" s="105">
        <f>SUM(D39:D42)</f>
        <v>4803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4803</v>
      </c>
      <c r="D42" s="108">
        <v>4803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30159</v>
      </c>
      <c r="D43" s="104">
        <f>D24+D28+D29+D31+D30+D32+D33+D38</f>
        <v>30159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40996</v>
      </c>
      <c r="D44" s="103">
        <f>D43+D21+D19+D9</f>
        <v>30159</v>
      </c>
      <c r="E44" s="118">
        <f>E43+E21+E19+E9</f>
        <v>10837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34784</v>
      </c>
      <c r="D56" s="103">
        <f>D57+D59</f>
        <v>0</v>
      </c>
      <c r="E56" s="119">
        <f t="shared" si="1"/>
        <v>34784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34784</v>
      </c>
      <c r="D57" s="108"/>
      <c r="E57" s="119">
        <f t="shared" si="1"/>
        <v>34784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210</v>
      </c>
      <c r="D64" s="108"/>
      <c r="E64" s="119">
        <f t="shared" si="1"/>
        <v>210</v>
      </c>
      <c r="F64" s="110"/>
    </row>
    <row r="65" spans="1:6" ht="12">
      <c r="A65" s="396" t="s">
        <v>710</v>
      </c>
      <c r="B65" s="397" t="s">
        <v>711</v>
      </c>
      <c r="C65" s="109">
        <v>210</v>
      </c>
      <c r="D65" s="109"/>
      <c r="E65" s="119">
        <f t="shared" si="1"/>
        <v>210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34994</v>
      </c>
      <c r="D66" s="103">
        <f>D52+D56+D61+D62+D63+D64</f>
        <v>0</v>
      </c>
      <c r="E66" s="119">
        <f t="shared" si="1"/>
        <v>34994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302</v>
      </c>
      <c r="D68" s="108"/>
      <c r="E68" s="119">
        <f t="shared" si="1"/>
        <v>302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12843</v>
      </c>
      <c r="D75" s="103">
        <f>D76+D78</f>
        <v>12843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3583</v>
      </c>
      <c r="D76" s="108">
        <v>3583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v>9260</v>
      </c>
      <c r="D78" s="108">
        <v>9260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655</v>
      </c>
      <c r="D85" s="104">
        <f>SUM(D86:D90)+D94</f>
        <v>655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263</v>
      </c>
      <c r="D89" s="108">
        <v>263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327</v>
      </c>
      <c r="D90" s="103">
        <f>SUM(D91:D93)</f>
        <v>327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327</v>
      </c>
      <c r="D93" s="108">
        <v>327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65</v>
      </c>
      <c r="D94" s="108">
        <v>65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232</v>
      </c>
      <c r="D95" s="108">
        <v>232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13730</v>
      </c>
      <c r="D96" s="104">
        <f>D85+D80+D75+D71+D95</f>
        <v>13730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49026</v>
      </c>
      <c r="D97" s="104">
        <f>D96+D68+D66</f>
        <v>13730</v>
      </c>
      <c r="E97" s="104">
        <f>E96+E68+E66</f>
        <v>35296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МЕКОМ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118502239</v>
      </c>
    </row>
    <row r="5" spans="1:9" ht="15">
      <c r="A5" s="501" t="s">
        <v>5</v>
      </c>
      <c r="B5" s="622" t="str">
        <f>'справка №1-БАЛАНС'!E5</f>
        <v>към 30.06.2009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550</v>
      </c>
      <c r="D19" s="98"/>
      <c r="E19" s="98"/>
      <c r="F19" s="98">
        <v>550</v>
      </c>
      <c r="G19" s="98"/>
      <c r="H19" s="98"/>
      <c r="I19" s="434">
        <f t="shared" si="0"/>
        <v>550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550</v>
      </c>
      <c r="D26" s="85">
        <f t="shared" si="2"/>
        <v>0</v>
      </c>
      <c r="E26" s="85">
        <f t="shared" si="2"/>
        <v>0</v>
      </c>
      <c r="F26" s="85">
        <f t="shared" si="2"/>
        <v>550</v>
      </c>
      <c r="G26" s="85">
        <f t="shared" si="2"/>
        <v>0</v>
      </c>
      <c r="H26" s="85">
        <f t="shared" si="2"/>
        <v>0</v>
      </c>
      <c r="I26" s="434">
        <f t="shared" si="0"/>
        <v>550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9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МЕКОМ АД</v>
      </c>
      <c r="C5" s="628"/>
      <c r="D5" s="628"/>
      <c r="E5" s="570" t="s">
        <v>2</v>
      </c>
      <c r="F5" s="451">
        <f>'справка №1-БАЛАНС'!H3</f>
        <v>118502239</v>
      </c>
    </row>
    <row r="6" spans="1:13" ht="15" customHeight="1">
      <c r="A6" s="27" t="s">
        <v>823</v>
      </c>
      <c r="B6" s="629" t="str">
        <f>'справка №1-БАЛАНС'!E5</f>
        <v>към 30.06.2009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64</v>
      </c>
      <c r="D12" s="441"/>
      <c r="E12" s="441"/>
      <c r="F12" s="443">
        <f>C12-E12</f>
        <v>64</v>
      </c>
    </row>
    <row r="13" spans="1:6" ht="12.75">
      <c r="A13" s="36" t="s">
        <v>870</v>
      </c>
      <c r="B13" s="37"/>
      <c r="C13" s="441">
        <v>3</v>
      </c>
      <c r="D13" s="441"/>
      <c r="E13" s="441"/>
      <c r="F13" s="443">
        <f aca="true" t="shared" si="0" ref="F13:F26">C13-E13</f>
        <v>3</v>
      </c>
    </row>
    <row r="14" spans="1:6" ht="12.75">
      <c r="A14" s="36" t="s">
        <v>871</v>
      </c>
      <c r="B14" s="37"/>
      <c r="C14" s="441">
        <v>1</v>
      </c>
      <c r="D14" s="441"/>
      <c r="E14" s="441"/>
      <c r="F14" s="443">
        <f t="shared" si="0"/>
        <v>1</v>
      </c>
    </row>
    <row r="15" spans="1:6" ht="12.75">
      <c r="A15" s="36" t="s">
        <v>872</v>
      </c>
      <c r="B15" s="37"/>
      <c r="C15" s="441">
        <v>71</v>
      </c>
      <c r="D15" s="441"/>
      <c r="E15" s="441"/>
      <c r="F15" s="443">
        <f t="shared" si="0"/>
        <v>71</v>
      </c>
    </row>
    <row r="16" spans="1:6" ht="12.75">
      <c r="A16" s="36" t="s">
        <v>873</v>
      </c>
      <c r="B16" s="37"/>
      <c r="C16" s="441">
        <v>8</v>
      </c>
      <c r="D16" s="441"/>
      <c r="E16" s="441"/>
      <c r="F16" s="443">
        <f t="shared" si="0"/>
        <v>8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867</v>
      </c>
      <c r="B63" s="40"/>
      <c r="C63" s="441">
        <v>400</v>
      </c>
      <c r="D63" s="441">
        <v>50</v>
      </c>
      <c r="E63" s="441"/>
      <c r="F63" s="443">
        <f>C63-E63</f>
        <v>400</v>
      </c>
    </row>
    <row r="64" spans="1:6" ht="12.75">
      <c r="A64" s="36" t="s">
        <v>874</v>
      </c>
      <c r="B64" s="40"/>
      <c r="C64" s="441">
        <v>3</v>
      </c>
      <c r="D64" s="441"/>
      <c r="E64" s="441"/>
      <c r="F64" s="443">
        <f aca="true" t="shared" si="3" ref="F64:F77">C64-E64</f>
        <v>3</v>
      </c>
    </row>
    <row r="65" spans="1:6" ht="12.75">
      <c r="A65" s="36">
        <v>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403</v>
      </c>
      <c r="D78" s="429"/>
      <c r="E78" s="429">
        <f>SUM(E63:E77)</f>
        <v>0</v>
      </c>
      <c r="F78" s="442">
        <f>SUM(F63:F77)</f>
        <v>403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550</v>
      </c>
      <c r="D79" s="429"/>
      <c r="E79" s="429">
        <f>E78+E61+E44+E27</f>
        <v>0</v>
      </c>
      <c r="F79" s="442">
        <f>F78+F61+F44+F27</f>
        <v>550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</cp:lastModifiedBy>
  <cp:lastPrinted>2009-08-27T14:31:22Z</cp:lastPrinted>
  <dcterms:created xsi:type="dcterms:W3CDTF">2000-06-29T12:02:40Z</dcterms:created>
  <dcterms:modified xsi:type="dcterms:W3CDTF">2009-08-28T11:42:06Z</dcterms:modified>
  <cp:category/>
  <cp:version/>
  <cp:contentType/>
  <cp:contentStatus/>
</cp:coreProperties>
</file>