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<sst xmlns="http://schemas.openxmlformats.org/spreadsheetml/2006/main" count="1084" uniqueCount="900">
  <si>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</si>
  <si>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</si>
  <si>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</si>
  <si>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</si>
  <si>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</si>
  <si>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</si>
  <si>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</si>
  <si>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</si>
  <si>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</si>
  <si>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</si>
  <si>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</si>
  <si>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</si>
  <si>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</si>
  <si>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</si>
  <si>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</si>
  <si>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</si>
  <si>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</si>
  <si>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</si>
  <si>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</si>
  <si>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</si>
  <si>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</si>
  <si>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</si>
  <si>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</si>
  <si>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</si>
  <si>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</si>
  <si>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</si>
  <si>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</si>
  <si>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</si>
  <si>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</si>
  <si>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</si>
  <si>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</si>
  <si>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</si>
  <si>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</si>
  <si>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</si>
  <si>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</si>
  <si>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</si>
  <si>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</si>
  <si>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</si>
  <si>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</si>
  <si>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</si>
  <si>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</si>
  <si>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</si>
  <si>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</si>
  <si>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</si>
  <si>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</si>
  <si>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</si>
  <si>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</si>
  <si>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</si>
  <si>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</si>
  <si>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</si>
  <si>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</si>
  <si>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</si>
  <si>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</si>
  <si>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</si>
  <si>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</si>
  <si>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</si>
  <si>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</si>
  <si>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</si>
  <si>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</si>
  <si>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</si>
  <si>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</si>
  <si>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</si>
  <si>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</si>
  <si>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</si>
  <si>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</si>
  <si>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</si>
  <si>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</si>
  <si>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</si>
  <si>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</si>
  <si>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</si>
  <si>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</si>
  <si>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</si>
  <si>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</si>
  <si>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</si>
  <si>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</si>
  <si>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</si>
  <si>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</si>
  <si>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</si>
  <si>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</si>
  <si>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</si>
  <si>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</si>
  <si>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</si>
  <si>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</si>
  <si>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</si>
  <si>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</si>
  <si>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</si>
  <si>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</si>
  <si>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</si>
  <si>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</si>
  <si>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</si>
  <si>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</si>
  <si>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</si>
  <si>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</si>
  <si>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</si>
  <si>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</si>
  <si>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</si>
  <si>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</si>
  <si>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</si>
  <si>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</si>
  <si>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</si>
  <si>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</si>
  <si>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</si>
  <si>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</si>
  <si>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</si>
  <si>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</si>
  <si>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</si>
  <si>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</si>
  <si>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</si>
  <si>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</si>
  <si>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</si>
  <si>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</si>
  <si>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</si>
  <si>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</si>
  <si>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</si>
  <si>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</si>
  <si>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</si>
  <si>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</si>
  <si>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</si>
  <si>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</si>
  <si>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</si>
  <si>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</si>
  <si>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</si>
  <si>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</si>
  <si>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</si>
  <si>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</si>
  <si>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</si>
  <si>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</si>
  <si>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</si>
  <si>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</si>
  <si>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</si>
  <si>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</si>
  <si>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</si>
  <si>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</si>
  <si>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</si>
  <si>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</si>
  <si>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</si>
  <si>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</si>
  <si>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</si>
  <si>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</si>
  <si>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</si>
  <si>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</si>
  <si>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</si>
  <si>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</si>
  <si>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</si>
  <si>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</si>
  <si>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</si>
  <si>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</si>
  <si>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</si>
  <si>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</si>
  <si>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</si>
  <si>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</si>
  <si>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</si>
  <si>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</si>
  <si>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</si>
  <si>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</si>
  <si>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</si>
  <si>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</si>
  <si>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</si>
  <si>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</si>
  <si>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</si>
  <si>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</si>
  <si>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</si>
  <si>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</si>
  <si>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</si>
  <si>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</si>
  <si>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</si>
  <si>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</si>
  <si>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</si>
  <si>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</si>
  <si>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</si>
  <si>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</si>
  <si>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</si>
  <si>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</si>
  <si>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</si>
  <si>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</si>
  <si>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</si>
  <si>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</si>
  <si>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</si>
  <si>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</si>
  <si>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</si>
  <si>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</si>
  <si>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</si>
  <si>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</si>
  <si>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</si>
  <si>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</si>
  <si>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</si>
  <si>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</si>
  <si>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</si>
  <si>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</si>
  <si>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</si>
  <si>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</si>
  <si>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</si>
  <si>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</si>
  <si>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</si>
  <si>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</si>
  <si>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</si>
  <si>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</si>
  <si>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</si>
  <si>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</si>
  <si>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</si>
  <si>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</si>
  <si>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</si>
  <si>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</si>
  <si>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</si>
  <si>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</si>
  <si>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</si>
  <si>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</si>
  <si>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</si>
  <si>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</si>
  <si>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</si>
  <si>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</si>
  <si>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</si>
  <si>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</si>
  <si>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</si>
  <si>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</si>
  <si>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</si>
  <si>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</si>
  <si>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</si>
  <si>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</si>
  <si>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</si>
  <si>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</si>
  <si>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</si>
  <si>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</si>
  <si>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</si>
  <si>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</si>
  <si>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</si>
  <si>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</si>
  <si>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</si>
  <si>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</si>
  <si>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</si>
  <si>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</si>
  <si>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</si>
  <si>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</si>
  <si>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</si>
  <si>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</si>
  <si>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</si>
  <si>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</si>
  <si>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</si>
  <si>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</si>
  <si>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</si>
  <si>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</si>
  <si>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</si>
  <si>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</si>
  <si>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</si>
  <si>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</si>
  <si>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</si>
  <si>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</si>
  <si>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</si>
  <si>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</si>
  <si>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</si>
  <si>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</si>
  <si>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</si>
  <si>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</si>
  <si>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</si>
  <si>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</si>
  <si>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</si>
  <si>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</si>
  <si>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</si>
  <si>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</si>
  <si>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</si>
  <si>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</si>
  <si>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</si>
  <si>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</si>
  <si>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</si>
  <si>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</si>
  <si>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</si>
  <si>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</si>
  <si>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</si>
  <si>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</si>
  <si>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</si>
  <si>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</si>
  <si>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</si>
  <si>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</si>
  <si>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</si>
  <si>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</si>
  <si>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</si>
  <si>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</si>
  <si>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</si>
  <si>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</si>
  <si>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</si>
  <si>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</si>
  <si>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</si>
  <si>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</si>
  <si>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</si>
  <si>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</si>
  <si>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</si>
  <si>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</si>
  <si>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</si>
  <si>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</si>
  <si>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</si>
  <si>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</si>
  <si>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</si>
  <si>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</si>
  <si>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</si>
  <si>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</si>
  <si>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</si>
  <si>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</si>
  <si>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</si>
  <si>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</si>
  <si>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</si>
  <si>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</si>
  <si>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</si>
  <si>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</si>
  <si>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</si>
  <si>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</si>
  <si>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</si>
  <si>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</si>
  <si>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</si>
  <si>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</si>
  <si>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</si>
  <si>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</si>
  <si>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</si>
  <si>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</si>
  <si>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</si>
  <si>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</si>
  <si>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</si>
  <si>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</si>
  <si>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</si>
  <si>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</si>
  <si>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</si>
  <si>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</si>
  <si>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</si>
  <si>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</si>
  <si>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</si>
  <si>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</si>
  <si>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</si>
  <si>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</si>
  <si>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</si>
  <si>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</si>
  <si>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</si>
  <si>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</si>
  <si>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</si>
  <si>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</si>
  <si>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</si>
  <si>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</si>
  <si>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</si>
  <si>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</si>
  <si>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</si>
  <si>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</si>
  <si>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</si>
  <si>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</si>
  <si>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</si>
  <si>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</si>
  <si>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</si>
  <si>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</si>
  <si>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</si>
  <si>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</si>
  <si>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</si>
  <si>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</si>
  <si>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</si>
  <si>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</si>
  <si>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</si>
  <si>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</si>
  <si>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</si>
  <si>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</si>
  <si>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</si>
  <si>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</si>
  <si>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</si>
  <si>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</si>
  <si>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</si>
  <si>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</si>
  <si>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</si>
  <si>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</si>
  <si>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</si>
  <si>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</si>
  <si>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</si>
  <si>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</si>
  <si>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</si>
  <si>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</si>
  <si>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</si>
  <si>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</si>
  <si>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</si>
  <si>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</si>
  <si>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</si>
  <si>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</si>
  <si>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</si>
  <si>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</si>
  <si>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</si>
  <si>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</si>
  <si>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</si>
  <si>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</si>
  <si>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</si>
  <si>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</si>
  <si>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</si>
  <si>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</si>
  <si>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</si>
  <si>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</si>
  <si>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</si>
  <si>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</si>
  <si>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</si>
  <si>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</si>
  <si>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</si>
  <si>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</si>
  <si>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</si>
  <si>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</si>
  <si>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</si>
  <si>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</si>
  <si>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</si>
  <si>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</si>
  <si>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</si>
  <si>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</si>
  <si>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</si>
  <si>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</si>
  <si>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</si>
  <si>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</si>
  <si>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</si>
  <si>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</si>
  <si>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</si>
  <si>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</si>
  <si>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</si>
  <si>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</si>
  <si>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</si>
  <si>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</si>
  <si>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</si>
  <si>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</si>
  <si>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</si>
  <si>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</si>
  <si>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</si>
  <si>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</si>
  <si>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</si>
  <si>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</si>
  <si>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</si>
  <si>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</si>
  <si>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</si>
  <si>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</si>
  <si>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</si>
  <si>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</si>
  <si>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</si>
  <si>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</si>
  <si>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</si>
  <si>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</si>
  <si>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</si>
  <si>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</si>
  <si>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</si>
  <si>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</si>
  <si>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</si>
  <si>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</si>
  <si>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</si>
  <si>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</si>
  <si>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</si>
  <si>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</si>
  <si>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</si>
  <si>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</si>
  <si>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</si>
  <si>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</si>
  <si>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</si>
  <si>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</si>
  <si>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</si>
  <si>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</si>
  <si>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</si>
  <si>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</si>
  <si>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</si>
  <si>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</si>
  <si>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</si>
  <si>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</si>
  <si>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</si>
  <si>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</si>
  <si>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</si>
  <si>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</si>
  <si>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</si>
  <si>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</si>
  <si>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</si>
  <si>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</si>
  <si>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</si>
  <si>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</si>
  <si>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</si>
  <si>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</si>
  <si>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</si>
  <si>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</si>
  <si>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</si>
  <si>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</si>
  <si>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</si>
  <si>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</si>
  <si>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</si>
  <si>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</si>
  <si>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</si>
  <si>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</si>
  <si>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</si>
  <si>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</si>
  <si>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</si>
  <si>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</si>
  <si>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</si>
  <si>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</si>
  <si>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</si>
  <si>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</si>
  <si>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</si>
  <si>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</si>
  <si>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</si>
  <si>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</si>
  <si>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</si>
  <si>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</si>
  <si>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</si>
  <si>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</si>
  <si>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</si>
  <si>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</si>
  <si>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</si>
  <si>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</si>
  <si>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</si>
  <si>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</si>
  <si>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</si>
  <si>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</si>
  <si>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</si>
  <si>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</si>
  <si>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</si>
  <si>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</si>
  <si>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</si>
  <si>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</si>
  <si>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</si>
  <si>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</si>
  <si>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</si>
  <si>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</si>
  <si>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</si>
  <si>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</si>
  <si>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</si>
  <si>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</si>
  <si>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</si>
  <si>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</si>
  <si>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</si>
  <si>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</si>
  <si>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</si>
  <si>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</si>
  <si>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</si>
  <si>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</si>
  <si>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</si>
  <si>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</si>
  <si>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</si>
  <si>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</si>
  <si>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</si>
  <si>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</si>
  <si>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</si>
  <si>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</si>
  <si>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</si>
  <si>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</si>
  <si>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</si>
  <si>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</si>
  <si>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</si>
  <si>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</si>
  <si>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</si>
  <si>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</si>
  <si>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</si>
  <si>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</si>
  <si>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</si>
  <si>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</si>
  <si>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</si>
  <si>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</si>
  <si>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</si>
  <si>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</si>
  <si>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</si>
  <si>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</si>
  <si>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</si>
  <si>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</si>
  <si>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</si>
  <si>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</si>
  <si>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</si>
  <si>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</si>
  <si>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</si>
  <si>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</si>
  <si>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</si>
  <si>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</si>
  <si>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</si>
  <si>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</si>
  <si>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</si>
  <si>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</si>
  <si>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</si>
  <si>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</si>
  <si>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</si>
  <si>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</si>
  <si>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</si>
  <si>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</si>
  <si>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</si>
  <si>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</si>
  <si>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</si>
  <si>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</si>
  <si>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</si>
  <si>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</si>
  <si>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</si>
  <si>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</si>
  <si>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</si>
  <si>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</si>
  <si>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</si>
  <si>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</si>
  <si>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</si>
  <si>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</si>
  <si>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</si>
  <si>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</si>
  <si>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</si>
  <si>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</si>
  <si>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</si>
  <si>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</si>
  <si>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</si>
  <si>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</si>
  <si>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</si>
  <si>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</si>
  <si>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</si>
  <si>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</si>
  <si>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</si>
  <si>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</si>
  <si>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</si>
  <si>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</si>
  <si>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</si>
  <si>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</si>
  <si>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</si>
  <si>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</si>
  <si>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</si>
  <si>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</si>
  <si>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</si>
  <si>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</si>
  <si>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</si>
  <si>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</si>
  <si>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</si>
  <si>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</si>
  <si>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</si>
  <si>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</si>
  <si>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</si>
  <si>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</si>
  <si>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</si>
  <si>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</si>
  <si>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</si>
  <si>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</si>
  <si>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</si>
  <si>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</si>
  <si>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</si>
  <si>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</si>
  <si>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</si>
  <si>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</si>
  <si>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</si>
  <si>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</si>
  <si>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</si>
  <si>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</si>
  <si>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</si>
  <si>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</si>
  <si>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</si>
  <si>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</si>
  <si>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</si>
  <si>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</si>
  <si>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</si>
  <si>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</si>
  <si>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</si>
  <si>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</si>
  <si>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</si>
  <si>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</si>
  <si>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</si>
  <si>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</si>
  <si>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</si>
  <si>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</si>
  <si>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</si>
  <si>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</si>
  <si>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</si>
  <si>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</si>
  <si>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</si>
  <si>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</si>
  <si>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</si>
  <si>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</si>
  <si>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</si>
  <si>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</si>
  <si>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</si>
  <si>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</si>
  <si>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</si>
  <si>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</si>
  <si>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</si>
  <si>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</si>
  <si>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</si>
  <si>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</si>
  <si>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</si>
  <si>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</si>
  <si>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</si>
  <si>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</si>
  <si>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</si>
  <si>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</si>
  <si>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</si>
  <si>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</si>
  <si>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</si>
  <si>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</si>
  <si>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</si>
  <si>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</si>
  <si>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</si>
  <si>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</si>
  <si>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</si>
  <si>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</si>
  <si>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</si>
  <si>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</si>
  <si>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</si>
  <si>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</si>
  <si>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</si>
  <si>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</si>
  <si>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</si>
  <si>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</si>
  <si>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</si>
  <si>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</si>
  <si>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</si>
  <si>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</si>
  <si>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</si>
  <si>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</si>
  <si>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</si>
  <si>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</si>
  <si>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</si>
  <si>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</si>
  <si>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</si>
  <si>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</si>
  <si>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</si>
  <si>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</si>
  <si>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</si>
  <si>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</si>
  <si>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</si>
  <si>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</si>
  <si>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</si>
  <si>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</si>
  <si>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</si>
  <si>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</si>
  <si>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</si>
  <si>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</si>
  <si>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</si>
  <si>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</si>
  <si>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</si>
  <si>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</si>
  <si>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</si>
  <si>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</si>
  <si>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</si>
  <si>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</si>
  <si>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</si>
  <si>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</si>
  <si>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</si>
  <si>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</si>
  <si>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</si>
  <si>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</si>
  <si>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</si>
  <si>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</si>
  <si>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</si>
  <si>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</si>
  <si>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</si>
  <si>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</si>
  <si>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</si>
  <si>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</si>
  <si>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</si>
  <si>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</si>
  <si>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</si>
  <si>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</si>
  <si>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</si>
  <si>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</si>
  <si>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</si>
  <si>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</si>
  <si>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</si>
  <si>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</si>
  <si>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</si>
  <si>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</si>
  <si>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</si>
  <si>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</si>
  <si>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</si>
  <si>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</si>
  <si>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</si>
  <si>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</si>
  <si>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</si>
  <si>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</si>
  <si>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</si>
  <si>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</si>
  <si>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</si>
  <si>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</si>
  <si>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</si>
  <si>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</si>
  <si>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</si>
  <si>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</si>
  <si>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</si>
  <si>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</si>
  <si>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</si>
  <si>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</si>
  <si>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</si>
  <si>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</si>
  <si>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</si>
  <si>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</si>
  <si>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</si>
  <si>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</si>
  <si>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</si>
  <si>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</si>
  <si>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</si>
  <si>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</si>
  <si>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</si>
  <si>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</si>
  <si>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</si>
  <si>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</si>
  <si>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</si>
  <si>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</si>
  <si>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</si>
  <si>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</si>
  <si>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</si>
  <si>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</si>
  <si>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</si>
  <si>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</si>
  <si>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</si>
  <si>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</si>
  <si>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</si>
  <si>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</si>
  <si>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</si>
  <si>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</si>
  <si>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</si>
  <si>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</si>
  <si>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</si>
  <si>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</si>
  <si>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</si>
  <si>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</si>
  <si>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</si>
  <si>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</si>
  <si>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</si>
  <si>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</si>
  <si>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</si>
  <si>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</si>
  <si>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</si>
  <si>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</si>
  <si>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</si>
  <si>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</si>
  <si>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</si>
  <si>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</si>
  <si>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</si>
  <si>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</si>
  <si>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</si>
  <si>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</si>
  <si>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</si>
  <si>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</si>
  <si>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</si>
  <si>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</si>
  <si>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</si>
  <si>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</si>
  <si>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</si>
  <si>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</si>
  <si>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</si>
  <si>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</si>
  <si>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</si>
  <si>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</si>
  <si>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</si>
  <si>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</si>
  <si>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</si>
  <si>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</si>
  <si>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</si>
  <si>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</si>
  <si>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</si>
  <si>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</si>
  <si>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</si>
  <si>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</si>
  <si>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</si>
  <si>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</si>
  <si>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</si>
  <si>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</si>
  <si>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</si>
  <si>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</si>
  <si>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</si>
  <si>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</si>
  <si>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</si>
  <si>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</si>
  <si>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</si>
  <si>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</si>
  <si>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</si>
  <si>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</si>
  <si>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</si>
  <si>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</si>
  <si>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</si>
  <si>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</si>
  <si>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</si>
  <si>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</si>
  <si>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</si>
  <si>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</si>
  <si>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</si>
  <si>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</si>
  <si>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</si>
  <si>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</si>
  <si>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</si>
  <si>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</si>
  <si>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</si>
  <si>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</si>
  <si>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</si>
  <si>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</si>
  <si>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</si>
  <si>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</si>
  <si>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</si>
  <si>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</si>
  <si>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</si>
  <si>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</si>
  <si>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</si>
  <si>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</si>
  <si>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</si>
  <si>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</si>
  <si>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</si>
  <si>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>(ХРИСТО СИНДЖИРЛИЕВ)</t>
  </si>
  <si>
    <t xml:space="preserve">                              Ръководител: ………………….</t>
  </si>
  <si>
    <t>(НИКОЛАЙ ГЕНЧЕВ)</t>
  </si>
  <si>
    <t xml:space="preserve">                                              Ръководител (НИКОЛАЙ ГЕНЧЕВ):</t>
  </si>
  <si>
    <t>Ръководител (НИКОЛАЙ ГЕНЧЕВ):</t>
  </si>
  <si>
    <t>Ръководител (НИКОЛАЙ ГЕНЧЕВ):……………..</t>
  </si>
  <si>
    <t>Съставител: СОЛЕКС КОНСУЛТ ЕООД:……………</t>
  </si>
  <si>
    <t>Съставител СОЛЕКС КОНСУЛТ ЕООД:</t>
  </si>
  <si>
    <t xml:space="preserve">Съставител СОЛЕКС КОНСУЛТ ЕООД: ……… </t>
  </si>
  <si>
    <t>Съставител СОЛЕКС КОНСУЛТ ЕООД:……………….</t>
  </si>
  <si>
    <t xml:space="preserve">Съставител: СОЛЕКС КОНСУЛТ ЕООД </t>
  </si>
  <si>
    <t>Съставител: СОЛЕКС КОНСУЛТ ЕООД: ……………………</t>
  </si>
  <si>
    <t xml:space="preserve">                                       Съставител:СОЛЕКС КОНСУЛТ ЕООД: ……… ....                    </t>
  </si>
  <si>
    <t>Ръководител(НИКОЛАЙ ГЕНЧЕВ):…………..</t>
  </si>
  <si>
    <t>01.01.2015г. - 30.06.2015г.</t>
  </si>
  <si>
    <t>30.06.2015 г.</t>
  </si>
  <si>
    <t>Дата на съставяне:30.06.2015г.</t>
  </si>
  <si>
    <t xml:space="preserve">Дата на съставяне: 30.06.2015г.              </t>
  </si>
  <si>
    <t xml:space="preserve">Дата  на съставяне:30.06.2015г.                                                                                                                        </t>
  </si>
  <si>
    <t>Дата на съставяне: 30.06.2015г.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</si>
</sst>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11" fillId="0" borderId="10" xfId="62" applyNumberFormat="1" applyFont="1" applyFill="1" applyBorder="1" applyAlignment="1" applyProtection="1">
      <alignment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879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0</v>
      </c>
      <c r="B3" s="533"/>
      <c r="C3" s="533"/>
      <c r="D3" s="533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3" t="s">
        <v>3</v>
      </c>
      <c r="B4" s="533"/>
      <c r="C4" s="533"/>
      <c r="D4" s="533"/>
      <c r="E4" s="17" t="s">
        <v>878</v>
      </c>
      <c r="F4" s="534" t="s">
        <v>4</v>
      </c>
      <c r="G4" s="534"/>
      <c r="H4" s="16" t="s">
        <v>5</v>
      </c>
    </row>
    <row r="5" spans="1:8" ht="15" customHeight="1">
      <c r="A5" s="533" t="s">
        <v>6</v>
      </c>
      <c r="B5" s="533"/>
      <c r="C5" s="533"/>
      <c r="D5" s="533"/>
      <c r="E5" s="18" t="s">
        <v>894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1644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3036</v>
      </c>
      <c r="D12" s="45">
        <v>3285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56</v>
      </c>
      <c r="D13" s="45">
        <v>55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331</v>
      </c>
      <c r="D14" s="45">
        <v>355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101</v>
      </c>
      <c r="D15" s="45">
        <v>117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21</v>
      </c>
      <c r="D16" s="45">
        <v>24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124</v>
      </c>
      <c r="D18" s="45">
        <v>140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5313</v>
      </c>
      <c r="D19" s="59">
        <f>SUM(D11:D18)</f>
        <v>5620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18463</v>
      </c>
      <c r="H21" s="63">
        <f>SUM(H22:H24)</f>
        <v>18136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16279</v>
      </c>
      <c r="H24" s="47">
        <v>15952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22243</v>
      </c>
      <c r="H25" s="53">
        <f>H19+H20+H21</f>
        <v>21916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1263</v>
      </c>
      <c r="H27" s="53">
        <f>SUM(H28:H30)</f>
        <v>1273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1263</v>
      </c>
      <c r="H28" s="47">
        <v>1273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313</v>
      </c>
      <c r="H31" s="47">
        <v>327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1576</v>
      </c>
      <c r="H33" s="53">
        <f>H27+H31+H32</f>
        <v>1600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24761</v>
      </c>
      <c r="H36" s="53">
        <f>H25+H17+H33</f>
        <v>24458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>
        <v>147</v>
      </c>
      <c r="H51" s="47">
        <v>147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25</v>
      </c>
      <c r="D54" s="45">
        <v>25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5343</v>
      </c>
      <c r="D55" s="59">
        <f>D19+D20+D21+D27+D32+D45+D51+D53+D54</f>
        <v>5650</v>
      </c>
      <c r="E55" s="40" t="s">
        <v>173</v>
      </c>
      <c r="F55" s="76" t="s">
        <v>174</v>
      </c>
      <c r="G55" s="53">
        <f>G49+G51+G52+G53+G54</f>
        <v>147</v>
      </c>
      <c r="H55" s="53">
        <f>H49+H51+H52+H53+H54</f>
        <v>147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5921</v>
      </c>
      <c r="D58" s="45">
        <v>5462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2849</v>
      </c>
      <c r="D59" s="45">
        <v>3108</v>
      </c>
      <c r="E59" s="62" t="s">
        <v>182</v>
      </c>
      <c r="F59" s="46" t="s">
        <v>183</v>
      </c>
      <c r="G59" s="47">
        <v>5750</v>
      </c>
      <c r="H59" s="47">
        <v>4018</v>
      </c>
      <c r="M59" s="67"/>
    </row>
    <row r="60" spans="1:8" ht="15">
      <c r="A60" s="38" t="s">
        <v>184</v>
      </c>
      <c r="B60" s="44" t="s">
        <v>185</v>
      </c>
      <c r="C60" s="45">
        <v>48</v>
      </c>
      <c r="D60" s="45"/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795</v>
      </c>
      <c r="D61" s="45">
        <v>1652</v>
      </c>
      <c r="E61" s="49" t="s">
        <v>190</v>
      </c>
      <c r="F61" s="92" t="s">
        <v>191</v>
      </c>
      <c r="G61" s="53">
        <f>SUM(G62:G68)</f>
        <v>5673</v>
      </c>
      <c r="H61" s="53">
        <f>SUM(H62:H68)</f>
        <v>5769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9613</v>
      </c>
      <c r="D64" s="59">
        <f>SUM(D58:D63)</f>
        <v>10222</v>
      </c>
      <c r="E64" s="40" t="s">
        <v>201</v>
      </c>
      <c r="F64" s="46" t="s">
        <v>202</v>
      </c>
      <c r="G64" s="47">
        <v>5286</v>
      </c>
      <c r="H64" s="47">
        <v>5534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180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142</v>
      </c>
      <c r="H66" s="47">
        <v>174</v>
      </c>
    </row>
    <row r="67" spans="1:8" ht="15">
      <c r="A67" s="38" t="s">
        <v>208</v>
      </c>
      <c r="B67" s="44" t="s">
        <v>209</v>
      </c>
      <c r="C67" s="45">
        <v>3127</v>
      </c>
      <c r="D67" s="45">
        <v>3126</v>
      </c>
      <c r="E67" s="40" t="s">
        <v>210</v>
      </c>
      <c r="F67" s="46" t="s">
        <v>211</v>
      </c>
      <c r="G67" s="47">
        <v>53</v>
      </c>
      <c r="H67" s="47">
        <v>52</v>
      </c>
    </row>
    <row r="68" spans="1:8" ht="15">
      <c r="A68" s="38" t="s">
        <v>212</v>
      </c>
      <c r="B68" s="44" t="s">
        <v>213</v>
      </c>
      <c r="C68" s="45">
        <v>11192</v>
      </c>
      <c r="D68" s="45">
        <v>7905</v>
      </c>
      <c r="E68" s="40" t="s">
        <v>214</v>
      </c>
      <c r="F68" s="46" t="s">
        <v>215</v>
      </c>
      <c r="G68" s="47">
        <v>12</v>
      </c>
      <c r="H68" s="47">
        <v>9</v>
      </c>
    </row>
    <row r="69" spans="1:8" ht="15">
      <c r="A69" s="38" t="s">
        <v>216</v>
      </c>
      <c r="B69" s="44" t="s">
        <v>217</v>
      </c>
      <c r="C69" s="45">
        <v>2114</v>
      </c>
      <c r="D69" s="45">
        <v>2463</v>
      </c>
      <c r="E69" s="62" t="s">
        <v>79</v>
      </c>
      <c r="F69" s="46" t="s">
        <v>218</v>
      </c>
      <c r="G69" s="47">
        <v>119</v>
      </c>
      <c r="H69" s="47">
        <v>7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11542</v>
      </c>
      <c r="H71" s="94">
        <f>H59+H60+H61+H69+H70</f>
        <v>9794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317</v>
      </c>
      <c r="D72" s="45">
        <v>283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87</v>
      </c>
      <c r="D74" s="45">
        <v>82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16837</v>
      </c>
      <c r="D75" s="59">
        <f>SUM(D67:D74)</f>
        <v>13859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11542</v>
      </c>
      <c r="H79" s="106">
        <f>H71+H74+H75+H76</f>
        <v>9794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24</v>
      </c>
      <c r="D87" s="45">
        <v>15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4569</v>
      </c>
      <c r="D88" s="45">
        <v>4544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64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4657</v>
      </c>
      <c r="D91" s="59">
        <f>SUM(D87:D90)</f>
        <v>4668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/>
      <c r="D92" s="45"/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31107</v>
      </c>
      <c r="D93" s="59">
        <f>D64+D75+D84+D91+D92</f>
        <v>28749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36450</v>
      </c>
      <c r="D94" s="113">
        <f>D93+D55</f>
        <v>34399</v>
      </c>
      <c r="E94" s="114" t="s">
        <v>271</v>
      </c>
      <c r="F94" s="115" t="s">
        <v>272</v>
      </c>
      <c r="G94" s="116">
        <f>G36+G39+G55+G79</f>
        <v>36450</v>
      </c>
      <c r="H94" s="116">
        <f>H36+H39+H55+H79</f>
        <v>34399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896</v>
      </c>
      <c r="B98" s="124"/>
      <c r="C98" s="535" t="s">
        <v>886</v>
      </c>
      <c r="D98" s="535"/>
      <c r="E98" s="535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880</v>
      </c>
      <c r="F99" s="8"/>
      <c r="G99" s="9"/>
      <c r="H99" s="10"/>
    </row>
    <row r="100" spans="1:5" ht="15" customHeight="1">
      <c r="A100" s="128"/>
      <c r="B100" s="128"/>
      <c r="C100" s="535" t="s">
        <v>881</v>
      </c>
      <c r="D100" s="535"/>
      <c r="E100" s="535"/>
    </row>
    <row r="101" ht="12.75">
      <c r="E101" s="1" t="s">
        <v>882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276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277</v>
      </c>
      <c r="B2" s="538" t="str">
        <f>'справка №1-БАЛАНС'!E3</f>
        <v> КАУЧУК АД</v>
      </c>
      <c r="C2" s="538"/>
      <c r="D2" s="538"/>
      <c r="E2" s="538"/>
      <c r="F2" s="539" t="s">
        <v>278</v>
      </c>
      <c r="G2" s="539"/>
      <c r="H2" s="133">
        <f>'справка №1-БАЛАНС'!H3</f>
        <v>822105378</v>
      </c>
    </row>
    <row r="3" spans="1:8" ht="15" customHeight="1">
      <c r="A3" s="132" t="s">
        <v>279</v>
      </c>
      <c r="B3" s="538" t="str">
        <f>'справка №1-БАЛАНС'!E4</f>
        <v>неконсолидиран</v>
      </c>
      <c r="C3" s="538"/>
      <c r="D3" s="538"/>
      <c r="E3" s="538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0" t="str">
        <f>'справка №1-БАЛАНС'!E5</f>
        <v>01.01.2015г. - 30.06.2015г.</v>
      </c>
      <c r="C4" s="540"/>
      <c r="D4" s="540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8802</v>
      </c>
      <c r="D9" s="152">
        <v>10578</v>
      </c>
      <c r="E9" s="150" t="s">
        <v>289</v>
      </c>
      <c r="F9" s="153" t="s">
        <v>290</v>
      </c>
      <c r="G9" s="154">
        <v>11880</v>
      </c>
      <c r="H9" s="154">
        <v>14450</v>
      </c>
    </row>
    <row r="10" spans="1:8" ht="12">
      <c r="A10" s="150" t="s">
        <v>291</v>
      </c>
      <c r="B10" s="151" t="s">
        <v>292</v>
      </c>
      <c r="C10" s="152">
        <v>511</v>
      </c>
      <c r="D10" s="152">
        <v>552</v>
      </c>
      <c r="E10" s="150" t="s">
        <v>293</v>
      </c>
      <c r="F10" s="153" t="s">
        <v>294</v>
      </c>
      <c r="G10" s="154">
        <v>355</v>
      </c>
      <c r="H10" s="154"/>
    </row>
    <row r="11" spans="1:8" ht="12">
      <c r="A11" s="150" t="s">
        <v>295</v>
      </c>
      <c r="B11" s="151" t="s">
        <v>296</v>
      </c>
      <c r="C11" s="152">
        <v>310</v>
      </c>
      <c r="D11" s="152">
        <v>305</v>
      </c>
      <c r="E11" s="155" t="s">
        <v>297</v>
      </c>
      <c r="F11" s="153" t="s">
        <v>298</v>
      </c>
      <c r="G11" s="154">
        <v>1</v>
      </c>
      <c r="H11" s="154"/>
    </row>
    <row r="12" spans="1:8" ht="12">
      <c r="A12" s="150" t="s">
        <v>299</v>
      </c>
      <c r="B12" s="151" t="s">
        <v>300</v>
      </c>
      <c r="C12" s="152">
        <v>859</v>
      </c>
      <c r="D12" s="152">
        <v>829</v>
      </c>
      <c r="E12" s="155" t="s">
        <v>79</v>
      </c>
      <c r="F12" s="153" t="s">
        <v>301</v>
      </c>
      <c r="G12" s="154">
        <v>606</v>
      </c>
      <c r="H12" s="154">
        <v>80</v>
      </c>
    </row>
    <row r="13" spans="1:18" ht="12">
      <c r="A13" s="150" t="s">
        <v>302</v>
      </c>
      <c r="B13" s="151" t="s">
        <v>303</v>
      </c>
      <c r="C13" s="152">
        <v>148</v>
      </c>
      <c r="D13" s="152">
        <v>141</v>
      </c>
      <c r="E13" s="156" t="s">
        <v>52</v>
      </c>
      <c r="F13" s="157" t="s">
        <v>304</v>
      </c>
      <c r="G13" s="146">
        <f>SUM(G9:G12)</f>
        <v>12842</v>
      </c>
      <c r="H13" s="146">
        <f>SUM(H9:H12)</f>
        <v>14530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>
        <v>663</v>
      </c>
      <c r="D14" s="152">
        <v>47</v>
      </c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>
        <v>1044</v>
      </c>
      <c r="D15" s="160">
        <v>1088</v>
      </c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70</v>
      </c>
      <c r="D16" s="160">
        <v>525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/>
      <c r="D18" s="164"/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12407</v>
      </c>
      <c r="D19" s="166">
        <f>SUM(D9:D15)+D16</f>
        <v>14065</v>
      </c>
      <c r="E19" s="145" t="s">
        <v>321</v>
      </c>
      <c r="F19" s="158" t="s">
        <v>322</v>
      </c>
      <c r="G19" s="154"/>
      <c r="H19" s="154">
        <v>1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109</v>
      </c>
      <c r="D22" s="152">
        <v>135</v>
      </c>
      <c r="E22" s="145" t="s">
        <v>330</v>
      </c>
      <c r="F22" s="158" t="s">
        <v>331</v>
      </c>
      <c r="G22" s="154">
        <v>33</v>
      </c>
      <c r="H22" s="154">
        <v>9</v>
      </c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>
        <v>23</v>
      </c>
      <c r="D24" s="152">
        <v>52</v>
      </c>
      <c r="E24" s="156" t="s">
        <v>104</v>
      </c>
      <c r="F24" s="161" t="s">
        <v>338</v>
      </c>
      <c r="G24" s="146">
        <f>SUM(G19:G23)</f>
        <v>33</v>
      </c>
      <c r="H24" s="146">
        <f>SUM(H19:H23)</f>
        <v>10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23</v>
      </c>
      <c r="D25" s="152">
        <v>47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155</v>
      </c>
      <c r="D26" s="166">
        <f>SUM(D22:D25)</f>
        <v>234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12562</v>
      </c>
      <c r="D28" s="149">
        <f>D26+D19</f>
        <v>14299</v>
      </c>
      <c r="E28" s="143" t="s">
        <v>343</v>
      </c>
      <c r="F28" s="161" t="s">
        <v>344</v>
      </c>
      <c r="G28" s="146">
        <f>G13+G15+G24</f>
        <v>12875</v>
      </c>
      <c r="H28" s="146">
        <f>H13+H15+H24</f>
        <v>14540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313</v>
      </c>
      <c r="D30" s="149">
        <f>IF((H28-D28)&gt;0,H28-D28,0)</f>
        <v>241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/>
      <c r="E32" s="147" t="s">
        <v>355</v>
      </c>
      <c r="F32" s="158" t="s">
        <v>356</v>
      </c>
      <c r="G32" s="154"/>
      <c r="H32" s="154">
        <v>15</v>
      </c>
    </row>
    <row r="33" spans="1:18" ht="12">
      <c r="A33" s="173" t="s">
        <v>357</v>
      </c>
      <c r="B33" s="169" t="s">
        <v>358</v>
      </c>
      <c r="C33" s="166">
        <f>C28+C31+C32</f>
        <v>12562</v>
      </c>
      <c r="D33" s="166">
        <f>D28+D31+D32</f>
        <v>14299</v>
      </c>
      <c r="E33" s="143" t="s">
        <v>359</v>
      </c>
      <c r="F33" s="161" t="s">
        <v>360</v>
      </c>
      <c r="G33" s="170">
        <f>G32+G31+G28</f>
        <v>12875</v>
      </c>
      <c r="H33" s="170">
        <f>H32+H31+H28</f>
        <v>14555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313</v>
      </c>
      <c r="D34" s="149">
        <f>IF((H33-D33)&gt;0,H33-D33,0)</f>
        <v>256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/>
      <c r="D36" s="152"/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/>
      <c r="D37" s="177"/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313</v>
      </c>
      <c r="D39" s="182">
        <f>+IF((H33-D33-D35)&gt;0,H33-D33-D35,0)</f>
        <v>256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313</v>
      </c>
      <c r="D41" s="144">
        <f>IF(D39-D40&gt;0,D39-D40,0)</f>
        <v>256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12875</v>
      </c>
      <c r="D42" s="170">
        <f>D33+D35+D39</f>
        <v>14555</v>
      </c>
      <c r="E42" s="173" t="s">
        <v>386</v>
      </c>
      <c r="F42" s="181" t="s">
        <v>387</v>
      </c>
      <c r="G42" s="170">
        <f>G39+G33</f>
        <v>12875</v>
      </c>
      <c r="H42" s="170">
        <f>H39+H33</f>
        <v>14555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388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887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192" t="s">
        <v>895</v>
      </c>
      <c r="C48" s="192"/>
      <c r="D48" s="536" t="s">
        <v>883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390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01.01.2015г. - 30.06.2015г.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10472</v>
      </c>
      <c r="D10" s="218">
        <v>16878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-11675</v>
      </c>
      <c r="D11" s="218">
        <v>-12693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-570</v>
      </c>
      <c r="D13" s="218">
        <v>-485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>
        <v>698</v>
      </c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>
        <v>-5</v>
      </c>
      <c r="D15" s="218">
        <v>10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/>
      <c r="D16" s="218">
        <v>1</v>
      </c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>
        <v>-1</v>
      </c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-531</v>
      </c>
      <c r="D19" s="218">
        <v>-198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-1612</v>
      </c>
      <c r="D20" s="214">
        <f>SUM(D10:D19)</f>
        <v>3513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/>
      <c r="D30" s="218">
        <v>4</v>
      </c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0</v>
      </c>
      <c r="D32" s="214">
        <f>SUM(D22:D31)</f>
        <v>4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5390</v>
      </c>
      <c r="D36" s="218">
        <v>3903</v>
      </c>
      <c r="E36" s="215"/>
      <c r="F36" s="215"/>
    </row>
    <row r="37" spans="1:6" ht="12">
      <c r="A37" s="216" t="s">
        <v>445</v>
      </c>
      <c r="B37" s="217" t="s">
        <v>446</v>
      </c>
      <c r="C37" s="218">
        <v>-3657</v>
      </c>
      <c r="D37" s="218">
        <v>-1379</v>
      </c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>
        <v>-132</v>
      </c>
      <c r="D39" s="218">
        <v>-187</v>
      </c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/>
      <c r="D41" s="218"/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1601</v>
      </c>
      <c r="D42" s="214">
        <f>SUM(D34:D41)</f>
        <v>2337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-11</v>
      </c>
      <c r="D43" s="214">
        <f>D42+D32+D20</f>
        <v>5854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532">
        <v>4668</v>
      </c>
      <c r="D44" s="228">
        <v>615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4657</v>
      </c>
      <c r="D45" s="214">
        <f>D44+D43</f>
        <v>6469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229"/>
      <c r="D46" s="229"/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897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887</v>
      </c>
      <c r="C50" s="543"/>
      <c r="D50" s="543"/>
      <c r="G50" s="220"/>
      <c r="H50" s="220"/>
    </row>
    <row r="51" spans="1:8" ht="12">
      <c r="A51" s="195"/>
      <c r="B51" s="195" t="s">
        <v>880</v>
      </c>
      <c r="C51" s="196"/>
      <c r="D51" s="196"/>
      <c r="G51" s="220"/>
      <c r="H51" s="220"/>
    </row>
    <row r="52" spans="1:8" ht="12" customHeight="1">
      <c r="A52" s="195"/>
      <c r="B52" s="233" t="s">
        <v>884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9" t="s">
        <v>467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50" t="str">
        <f>'справка №1-БАЛАНС'!E3</f>
        <v> КАУЧУК АД</v>
      </c>
      <c r="C3" s="550"/>
      <c r="D3" s="550"/>
      <c r="E3" s="550"/>
      <c r="F3" s="550"/>
      <c r="G3" s="550"/>
      <c r="H3" s="550"/>
      <c r="I3" s="550"/>
      <c r="J3" s="242"/>
      <c r="K3" s="551" t="s">
        <v>278</v>
      </c>
      <c r="L3" s="551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50" t="str">
        <f>'справка №1-БАЛАНС'!E4</f>
        <v>неконсолидиран</v>
      </c>
      <c r="C4" s="550"/>
      <c r="D4" s="550"/>
      <c r="E4" s="550"/>
      <c r="F4" s="550"/>
      <c r="G4" s="550"/>
      <c r="H4" s="550"/>
      <c r="I4" s="550"/>
      <c r="J4" s="245"/>
      <c r="K4" s="552" t="s">
        <v>4</v>
      </c>
      <c r="L4" s="552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53" t="str">
        <f>'справка №1-БАЛАНС'!E5</f>
        <v>01.01.2015г. - 30.06.2015г.</v>
      </c>
      <c r="C5" s="553"/>
      <c r="D5" s="553"/>
      <c r="E5" s="553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45" t="s">
        <v>469</v>
      </c>
      <c r="E6" s="545"/>
      <c r="F6" s="545"/>
      <c r="G6" s="545"/>
      <c r="H6" s="545"/>
      <c r="I6" s="546" t="s">
        <v>470</v>
      </c>
      <c r="J6" s="546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47" t="s">
        <v>476</v>
      </c>
      <c r="G7" s="547"/>
      <c r="H7" s="547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15952</v>
      </c>
      <c r="I11" s="279">
        <f>'справка №1-БАЛАНС'!H28+'справка №1-БАЛАНС'!H31</f>
        <v>1600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24458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15952</v>
      </c>
      <c r="I15" s="287">
        <f t="shared" si="2"/>
        <v>1600</v>
      </c>
      <c r="J15" s="287">
        <f t="shared" si="2"/>
        <v>0</v>
      </c>
      <c r="K15" s="287">
        <f t="shared" si="2"/>
        <v>0</v>
      </c>
      <c r="L15" s="281">
        <f t="shared" si="0"/>
        <v>24458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313</v>
      </c>
      <c r="J16" s="293">
        <f>+'справка №1-БАЛАНС'!G32</f>
        <v>0</v>
      </c>
      <c r="K16" s="280"/>
      <c r="L16" s="281">
        <f t="shared" si="0"/>
        <v>313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327</v>
      </c>
      <c r="I17" s="294">
        <f t="shared" si="3"/>
        <v>-327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>
        <v>327</v>
      </c>
      <c r="I19" s="280">
        <v>-327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/>
      <c r="I28" s="280">
        <v>-10</v>
      </c>
      <c r="J28" s="280"/>
      <c r="K28" s="280"/>
      <c r="L28" s="281">
        <f t="shared" si="0"/>
        <v>-10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16279</v>
      </c>
      <c r="I29" s="283">
        <f t="shared" si="6"/>
        <v>1576</v>
      </c>
      <c r="J29" s="283">
        <f t="shared" si="6"/>
        <v>0</v>
      </c>
      <c r="K29" s="283">
        <f t="shared" si="6"/>
        <v>0</v>
      </c>
      <c r="L29" s="281">
        <f t="shared" si="0"/>
        <v>24761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16279</v>
      </c>
      <c r="I32" s="283">
        <f t="shared" si="7"/>
        <v>1576</v>
      </c>
      <c r="J32" s="283">
        <f t="shared" si="7"/>
        <v>0</v>
      </c>
      <c r="K32" s="283">
        <f t="shared" si="7"/>
        <v>0</v>
      </c>
      <c r="L32" s="281">
        <f t="shared" si="0"/>
        <v>24761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48" t="s">
        <v>529</v>
      </c>
      <c r="B35" s="548"/>
      <c r="C35" s="548"/>
      <c r="D35" s="548"/>
      <c r="E35" s="548"/>
      <c r="F35" s="548"/>
      <c r="G35" s="548"/>
      <c r="H35" s="548"/>
      <c r="I35" s="548"/>
      <c r="J35" s="548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898</v>
      </c>
      <c r="B38" s="303"/>
      <c r="C38" s="304"/>
      <c r="D38" s="544"/>
      <c r="E38" s="544"/>
      <c r="F38" s="544" t="s">
        <v>888</v>
      </c>
      <c r="G38" s="544"/>
      <c r="H38" s="544"/>
      <c r="I38" s="544"/>
      <c r="J38" s="304"/>
      <c r="K38" s="304"/>
      <c r="L38" s="544" t="s">
        <v>893</v>
      </c>
      <c r="M38" s="544"/>
      <c r="N38" s="286"/>
    </row>
  </sheetData>
  <sheetProtection password="CF7A" sheet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6" t="s">
        <v>530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307"/>
      <c r="N1" s="307"/>
      <c r="O1" s="307"/>
      <c r="P1" s="307"/>
      <c r="Q1" s="307"/>
      <c r="R1" s="307"/>
    </row>
    <row r="2" spans="1:18" ht="16.5" customHeight="1">
      <c r="A2" s="560" t="s">
        <v>391</v>
      </c>
      <c r="B2" s="560"/>
      <c r="C2" s="561" t="str">
        <f>'справка №1-БАЛАНС'!E3</f>
        <v> КАУЧУК АД</v>
      </c>
      <c r="D2" s="561"/>
      <c r="E2" s="561"/>
      <c r="F2" s="561"/>
      <c r="G2" s="561"/>
      <c r="H2" s="561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60" t="s">
        <v>6</v>
      </c>
      <c r="B3" s="560"/>
      <c r="C3" s="562" t="str">
        <f>'справка №1-БАЛАНС'!E5</f>
        <v>01.01.2015г. - 30.06.2015г.</v>
      </c>
      <c r="D3" s="562"/>
      <c r="E3" s="562"/>
      <c r="F3" s="311"/>
      <c r="G3" s="311"/>
      <c r="H3" s="311"/>
      <c r="I3" s="311"/>
      <c r="J3" s="311"/>
      <c r="K3" s="311"/>
      <c r="L3" s="311"/>
      <c r="M3" s="563" t="s">
        <v>4</v>
      </c>
      <c r="N3" s="563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4" t="s">
        <v>471</v>
      </c>
      <c r="B5" s="554"/>
      <c r="C5" s="559" t="s">
        <v>9</v>
      </c>
      <c r="D5" s="554" t="s">
        <v>533</v>
      </c>
      <c r="E5" s="554"/>
      <c r="F5" s="554"/>
      <c r="G5" s="554"/>
      <c r="H5" s="554" t="s">
        <v>534</v>
      </c>
      <c r="I5" s="554"/>
      <c r="J5" s="554" t="s">
        <v>535</v>
      </c>
      <c r="K5" s="554" t="s">
        <v>536</v>
      </c>
      <c r="L5" s="554"/>
      <c r="M5" s="554"/>
      <c r="N5" s="554"/>
      <c r="O5" s="554" t="s">
        <v>534</v>
      </c>
      <c r="P5" s="554"/>
      <c r="Q5" s="554" t="s">
        <v>537</v>
      </c>
      <c r="R5" s="554" t="s">
        <v>538</v>
      </c>
    </row>
    <row r="6" spans="1:18" s="318" customFormat="1" ht="48">
      <c r="A6" s="554"/>
      <c r="B6" s="554"/>
      <c r="C6" s="559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4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4"/>
      <c r="R6" s="554"/>
    </row>
    <row r="7" spans="1:18" s="318" customFormat="1" ht="12">
      <c r="A7" s="555" t="s">
        <v>548</v>
      </c>
      <c r="B7" s="555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9247</v>
      </c>
      <c r="L10" s="327">
        <v>249</v>
      </c>
      <c r="M10" s="327"/>
      <c r="N10" s="326">
        <f t="shared" si="2"/>
        <v>9496</v>
      </c>
      <c r="O10" s="327"/>
      <c r="P10" s="327"/>
      <c r="Q10" s="326">
        <f t="shared" si="3"/>
        <v>9496</v>
      </c>
      <c r="R10" s="326">
        <f t="shared" si="4"/>
        <v>3036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14684</v>
      </c>
      <c r="E11" s="325">
        <v>1</v>
      </c>
      <c r="F11" s="325"/>
      <c r="G11" s="326">
        <f t="shared" si="0"/>
        <v>14685</v>
      </c>
      <c r="H11" s="327"/>
      <c r="I11" s="327"/>
      <c r="J11" s="326">
        <f t="shared" si="1"/>
        <v>14685</v>
      </c>
      <c r="K11" s="327">
        <v>14629</v>
      </c>
      <c r="L11" s="327">
        <v>0</v>
      </c>
      <c r="M11" s="327"/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56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987</v>
      </c>
      <c r="L12" s="327">
        <v>24</v>
      </c>
      <c r="M12" s="327"/>
      <c r="N12" s="326">
        <f t="shared" si="2"/>
        <v>1011</v>
      </c>
      <c r="O12" s="327"/>
      <c r="P12" s="327"/>
      <c r="Q12" s="326">
        <f t="shared" si="3"/>
        <v>1011</v>
      </c>
      <c r="R12" s="326">
        <f t="shared" si="4"/>
        <v>331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1032</v>
      </c>
      <c r="E13" s="325"/>
      <c r="F13" s="325"/>
      <c r="G13" s="326">
        <f t="shared" si="0"/>
        <v>1032</v>
      </c>
      <c r="H13" s="327"/>
      <c r="I13" s="327"/>
      <c r="J13" s="326">
        <f t="shared" si="1"/>
        <v>1032</v>
      </c>
      <c r="K13" s="327">
        <v>915</v>
      </c>
      <c r="L13" s="327">
        <v>16</v>
      </c>
      <c r="M13" s="327"/>
      <c r="N13" s="326">
        <f t="shared" si="2"/>
        <v>931</v>
      </c>
      <c r="O13" s="327"/>
      <c r="P13" s="327"/>
      <c r="Q13" s="326">
        <f t="shared" si="3"/>
        <v>931</v>
      </c>
      <c r="R13" s="326">
        <f t="shared" si="4"/>
        <v>101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129</v>
      </c>
      <c r="E14" s="325">
        <v>2</v>
      </c>
      <c r="F14" s="325"/>
      <c r="G14" s="326">
        <f t="shared" si="0"/>
        <v>131</v>
      </c>
      <c r="H14" s="327"/>
      <c r="I14" s="327"/>
      <c r="J14" s="326">
        <f t="shared" si="1"/>
        <v>131</v>
      </c>
      <c r="K14" s="327">
        <v>105</v>
      </c>
      <c r="L14" s="327">
        <v>5</v>
      </c>
      <c r="M14" s="327"/>
      <c r="N14" s="326">
        <f t="shared" si="2"/>
        <v>110</v>
      </c>
      <c r="O14" s="327"/>
      <c r="P14" s="327"/>
      <c r="Q14" s="326">
        <f t="shared" si="3"/>
        <v>110</v>
      </c>
      <c r="R14" s="326">
        <f t="shared" si="4"/>
        <v>21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655</v>
      </c>
      <c r="E16" s="325"/>
      <c r="F16" s="325"/>
      <c r="G16" s="326">
        <f>D16+E16-F16</f>
        <v>655</v>
      </c>
      <c r="H16" s="327"/>
      <c r="I16" s="327"/>
      <c r="J16" s="326">
        <f t="shared" si="1"/>
        <v>655</v>
      </c>
      <c r="K16" s="327">
        <v>515</v>
      </c>
      <c r="L16" s="327">
        <v>16</v>
      </c>
      <c r="M16" s="327"/>
      <c r="N16" s="326">
        <f t="shared" si="2"/>
        <v>531</v>
      </c>
      <c r="O16" s="327"/>
      <c r="P16" s="327"/>
      <c r="Q16" s="326">
        <f t="shared" si="3"/>
        <v>531</v>
      </c>
      <c r="R16" s="326">
        <f t="shared" si="4"/>
        <v>124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32018</v>
      </c>
      <c r="E17" s="339">
        <f>SUM(E9:E16)</f>
        <v>3</v>
      </c>
      <c r="F17" s="339">
        <f>SUM(F9:F16)</f>
        <v>0</v>
      </c>
      <c r="G17" s="326">
        <f t="shared" si="0"/>
        <v>32021</v>
      </c>
      <c r="H17" s="340">
        <f>SUM(H9:H16)</f>
        <v>0</v>
      </c>
      <c r="I17" s="340">
        <f>SUM(I9:I16)</f>
        <v>0</v>
      </c>
      <c r="J17" s="326">
        <f t="shared" si="1"/>
        <v>32021</v>
      </c>
      <c r="K17" s="340">
        <f>SUM(K9:K16)</f>
        <v>26398</v>
      </c>
      <c r="L17" s="340">
        <f>SUM(L9:L16)</f>
        <v>310</v>
      </c>
      <c r="M17" s="340">
        <f>SUM(M9:M16)</f>
        <v>0</v>
      </c>
      <c r="N17" s="326">
        <f t="shared" si="2"/>
        <v>26708</v>
      </c>
      <c r="O17" s="340">
        <f>SUM(O9:O16)</f>
        <v>0</v>
      </c>
      <c r="P17" s="340">
        <f>SUM(P9:P16)</f>
        <v>0</v>
      </c>
      <c r="Q17" s="326">
        <f t="shared" si="3"/>
        <v>26708</v>
      </c>
      <c r="R17" s="326">
        <f t="shared" si="4"/>
        <v>5313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32038</v>
      </c>
      <c r="E40" s="367">
        <f t="shared" si="10"/>
        <v>3</v>
      </c>
      <c r="F40" s="367">
        <f t="shared" si="10"/>
        <v>0</v>
      </c>
      <c r="G40" s="367">
        <f t="shared" si="10"/>
        <v>32041</v>
      </c>
      <c r="H40" s="367">
        <f t="shared" si="10"/>
        <v>0</v>
      </c>
      <c r="I40" s="367">
        <f t="shared" si="10"/>
        <v>0</v>
      </c>
      <c r="J40" s="367">
        <f t="shared" si="10"/>
        <v>32041</v>
      </c>
      <c r="K40" s="367">
        <f t="shared" si="10"/>
        <v>26413</v>
      </c>
      <c r="L40" s="367">
        <f t="shared" si="10"/>
        <v>310</v>
      </c>
      <c r="M40" s="367">
        <f t="shared" si="10"/>
        <v>0</v>
      </c>
      <c r="N40" s="367">
        <f t="shared" si="10"/>
        <v>26723</v>
      </c>
      <c r="O40" s="367">
        <f t="shared" si="10"/>
        <v>0</v>
      </c>
      <c r="P40" s="367">
        <f t="shared" si="10"/>
        <v>0</v>
      </c>
      <c r="Q40" s="367">
        <f t="shared" si="10"/>
        <v>26723</v>
      </c>
      <c r="R40" s="367">
        <f t="shared" si="10"/>
        <v>5318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896</v>
      </c>
      <c r="C44" s="373"/>
      <c r="D44" s="374"/>
      <c r="E44" s="374"/>
      <c r="F44" s="374"/>
      <c r="G44" s="368"/>
      <c r="H44" s="556" t="s">
        <v>892</v>
      </c>
      <c r="I44" s="556"/>
      <c r="J44" s="556"/>
      <c r="K44" s="557"/>
      <c r="L44" s="557"/>
      <c r="M44" s="557"/>
      <c r="N44" s="557"/>
      <c r="O44" s="558" t="s">
        <v>885</v>
      </c>
      <c r="P44" s="558"/>
      <c r="Q44" s="558"/>
      <c r="R44" s="558"/>
    </row>
  </sheetData>
  <sheetProtection password="CF7A"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620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6" t="str">
        <f>'справка №1-БАЛАНС'!E3</f>
        <v> КАУЧУК АД</v>
      </c>
      <c r="C3" s="566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7" t="str">
        <f>'справка №1-БАЛАНС'!E5</f>
        <v>01.01.2015г. - 30.06.2015г.</v>
      </c>
      <c r="C4" s="567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8" t="s">
        <v>624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/>
      <c r="D14" s="403"/>
      <c r="E14" s="404">
        <f t="shared" si="0"/>
        <v>0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25</v>
      </c>
      <c r="D16" s="410">
        <f>+D17+D18</f>
        <v>0</v>
      </c>
      <c r="E16" s="404">
        <f t="shared" si="0"/>
        <v>25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>
        <v>25</v>
      </c>
      <c r="D18" s="403"/>
      <c r="E18" s="404">
        <f t="shared" si="0"/>
        <v>25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25</v>
      </c>
      <c r="D19" s="407">
        <f>D11+D15+D16</f>
        <v>0</v>
      </c>
      <c r="E19" s="412">
        <f>E11+E15+E16</f>
        <v>25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659</v>
      </c>
      <c r="B28" s="409" t="s">
        <v>660</v>
      </c>
      <c r="C28" s="403">
        <v>11192</v>
      </c>
      <c r="D28" s="403">
        <v>11192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2114</v>
      </c>
      <c r="D29" s="403">
        <v>335</v>
      </c>
      <c r="E29" s="404">
        <f t="shared" si="1"/>
        <v>1779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317</v>
      </c>
      <c r="D33" s="414">
        <f>SUM(D34:D37)</f>
        <v>317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20</v>
      </c>
      <c r="D34" s="403">
        <v>20</v>
      </c>
      <c r="E34" s="404">
        <f>C34-D34</f>
        <v>0</v>
      </c>
      <c r="F34" s="405"/>
    </row>
    <row r="35" spans="1:6" ht="12">
      <c r="A35" s="408" t="s">
        <v>673</v>
      </c>
      <c r="B35" s="409" t="s">
        <v>674</v>
      </c>
      <c r="C35" s="403">
        <v>297</v>
      </c>
      <c r="D35" s="403">
        <v>297</v>
      </c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87</v>
      </c>
      <c r="D38" s="414">
        <f>SUM(D39:D42)</f>
        <v>87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87</v>
      </c>
      <c r="D42" s="403">
        <v>87</v>
      </c>
      <c r="E42" s="404">
        <f>C42-D42</f>
        <v>0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16837</v>
      </c>
      <c r="D43" s="407">
        <f>D24+D28+D29+D31+D30+D32+D33+D38</f>
        <v>11931</v>
      </c>
      <c r="E43" s="412">
        <f>E24+E28+E29+E31+E30+E32+E33+E38</f>
        <v>4906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16862</v>
      </c>
      <c r="D44" s="416">
        <f>D43+D21+D19+D9</f>
        <v>11931</v>
      </c>
      <c r="E44" s="412">
        <f>E43+E21+E19+E9</f>
        <v>4931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8" t="s">
        <v>695</v>
      </c>
      <c r="E48" s="568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>
        <v>147</v>
      </c>
      <c r="D64" s="403"/>
      <c r="E64" s="410">
        <f t="shared" si="2"/>
        <v>147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147</v>
      </c>
      <c r="D66" s="416">
        <f>D52+D56+D61+D62+D63+D64</f>
        <v>0</v>
      </c>
      <c r="E66" s="410">
        <f t="shared" si="2"/>
        <v>147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5750</v>
      </c>
      <c r="D75" s="416">
        <f>D76+D78</f>
        <v>5750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>
        <v>5750</v>
      </c>
      <c r="D76" s="403">
        <v>5750</v>
      </c>
      <c r="E76" s="410">
        <f>C76-D76</f>
        <v>0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5673</v>
      </c>
      <c r="D85" s="407">
        <f>SUM(D86:D90)+D94</f>
        <v>5673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/>
      <c r="D86" s="403"/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5286</v>
      </c>
      <c r="D87" s="403">
        <v>5286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180</v>
      </c>
      <c r="D88" s="403">
        <v>180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142</v>
      </c>
      <c r="D89" s="403">
        <v>142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12</v>
      </c>
      <c r="D90" s="416">
        <f>SUM(D91:D93)</f>
        <v>12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/>
      <c r="D92" s="403"/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>
        <v>12</v>
      </c>
      <c r="D93" s="403">
        <v>12</v>
      </c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>
        <v>53</v>
      </c>
      <c r="D94" s="403">
        <v>53</v>
      </c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119</v>
      </c>
      <c r="D95" s="403">
        <v>119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11542</v>
      </c>
      <c r="D96" s="407">
        <f>D85+D80+D75+D71+D95</f>
        <v>11542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11689</v>
      </c>
      <c r="D97" s="407">
        <f>D96+D68+D66</f>
        <v>11542</v>
      </c>
      <c r="E97" s="407">
        <f>E96+E68+E66</f>
        <v>147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788</v>
      </c>
      <c r="B105" s="406" t="s">
        <v>789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791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896</v>
      </c>
      <c r="B109" s="564"/>
      <c r="C109" s="564" t="s">
        <v>889</v>
      </c>
      <c r="D109" s="564"/>
      <c r="E109" s="564"/>
      <c r="F109" s="564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4" t="s">
        <v>885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74" t="s">
        <v>793</v>
      </c>
      <c r="D3" s="574"/>
      <c r="E3" s="574"/>
      <c r="F3" s="574"/>
      <c r="G3" s="574"/>
      <c r="H3" s="446"/>
      <c r="I3" s="446"/>
    </row>
    <row r="4" spans="1:9" ht="15" customHeight="1">
      <c r="A4" s="449" t="s">
        <v>391</v>
      </c>
      <c r="B4" s="575" t="str">
        <f>'справка №1-БАЛАНС'!E3</f>
        <v> КАУЧУК АД</v>
      </c>
      <c r="C4" s="575"/>
      <c r="D4" s="575"/>
      <c r="E4" s="575"/>
      <c r="F4" s="575"/>
      <c r="G4" s="576" t="s">
        <v>278</v>
      </c>
      <c r="H4" s="576"/>
      <c r="I4" s="450">
        <f>'справка №1-БАЛАНС'!H3</f>
        <v>822105378</v>
      </c>
    </row>
    <row r="5" spans="1:9" ht="15" customHeight="1">
      <c r="A5" s="314" t="s">
        <v>6</v>
      </c>
      <c r="B5" s="562" t="str">
        <f>'справка №1-БАЛАНС'!E5</f>
        <v>01.01.2015г. - 30.06.2015г.</v>
      </c>
      <c r="C5" s="562"/>
      <c r="D5" s="562"/>
      <c r="E5" s="562"/>
      <c r="F5" s="562"/>
      <c r="G5" s="577" t="s">
        <v>4</v>
      </c>
      <c r="H5" s="577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8" t="s">
        <v>795</v>
      </c>
      <c r="D7" s="578"/>
      <c r="E7" s="578"/>
      <c r="F7" s="578" t="s">
        <v>796</v>
      </c>
      <c r="G7" s="578"/>
      <c r="H7" s="578"/>
      <c r="I7" s="578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70" t="s">
        <v>801</v>
      </c>
      <c r="H8" s="570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1" t="s">
        <v>829</v>
      </c>
      <c r="B28" s="571"/>
      <c r="C28" s="571"/>
      <c r="D28" s="571"/>
      <c r="E28" s="571"/>
      <c r="F28" s="571"/>
      <c r="G28" s="571"/>
      <c r="H28" s="571"/>
      <c r="I28" s="571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896</v>
      </c>
      <c r="B30" s="572" t="s">
        <v>890</v>
      </c>
      <c r="C30" s="572"/>
      <c r="D30" s="486"/>
      <c r="E30" s="573" t="s">
        <v>884</v>
      </c>
      <c r="F30" s="573"/>
      <c r="G30" s="573"/>
      <c r="H30" s="487"/>
      <c r="I30" s="573"/>
      <c r="J30" s="573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" sqref="A2:F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0" t="s">
        <v>830</v>
      </c>
      <c r="B2" s="580"/>
      <c r="C2" s="580"/>
      <c r="D2" s="580"/>
      <c r="E2" s="580"/>
      <c r="F2" s="580"/>
    </row>
    <row r="3" spans="1:6" ht="12.75" customHeight="1">
      <c r="A3" s="580" t="s">
        <v>831</v>
      </c>
      <c r="B3" s="580"/>
      <c r="C3" s="580"/>
      <c r="D3" s="580"/>
      <c r="E3" s="580"/>
      <c r="F3" s="580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1" t="str">
        <f>'справка №1-БАЛАНС'!E3</f>
        <v> КАУЧУК АД</v>
      </c>
      <c r="C5" s="581"/>
      <c r="D5" s="581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2" t="str">
        <f>'справка №1-БАЛАНС'!E5</f>
        <v>01.01.2015г. - 30.06.2015г.</v>
      </c>
      <c r="C6" s="582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899</v>
      </c>
      <c r="B151" s="528"/>
      <c r="C151" s="583" t="s">
        <v>891</v>
      </c>
      <c r="D151" s="583"/>
      <c r="E151" s="583"/>
      <c r="F151" s="583"/>
    </row>
    <row r="152" spans="1:6" ht="12.75">
      <c r="A152" s="529"/>
      <c r="B152" s="530"/>
      <c r="C152" s="584" t="s">
        <v>880</v>
      </c>
      <c r="D152" s="584"/>
      <c r="E152" s="584"/>
      <c r="F152" s="529"/>
    </row>
    <row r="153" spans="1:6" ht="12.75" customHeight="1">
      <c r="A153" s="529"/>
      <c r="B153" s="530"/>
      <c r="C153" s="583" t="s">
        <v>275</v>
      </c>
      <c r="D153" s="583"/>
      <c r="E153" s="583"/>
      <c r="F153" s="583"/>
    </row>
    <row r="154" spans="3:5" ht="12.75">
      <c r="C154" s="579" t="s">
        <v>882</v>
      </c>
      <c r="D154" s="579"/>
      <c r="E154" s="579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2015-07-28T11:51:37Z</cp:lastPrinted>
  <dcterms:created xsi:type="dcterms:W3CDTF">2014-06-17T12:21:29Z</dcterms:created>
  <dcterms:modified xsi:type="dcterms:W3CDTF">2015-07-28T13:45:22Z</dcterms:modified>
  <cp:category/>
  <cp:version/>
  <cp:contentType/>
  <cp:contentStatus/>
</cp:coreProperties>
</file>