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<sst xmlns="http://schemas.openxmlformats.org/spreadsheetml/2006/main" count="4320" uniqueCount="1000">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</sst>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44587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44587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42514</v>
      </c>
      <c r="D6" s="674">
        <f aca="true" t="shared" si="0" ref="D6:D15">C6-E6</f>
        <v>0</v>
      </c>
      <c r="E6" s="673">
        <f>'1-Баланс'!G95</f>
        <v>42514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2539</v>
      </c>
      <c r="D7" s="674">
        <f t="shared" si="0"/>
        <v>729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574</v>
      </c>
      <c r="D8" s="674">
        <f t="shared" si="0"/>
        <v>0</v>
      </c>
      <c r="E8" s="673">
        <f>ABS('2-Отчет за доходите'!C44)-ABS('2-Отчет за доходите'!G44)</f>
        <v>574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150</v>
      </c>
      <c r="D9" s="674">
        <f t="shared" si="0"/>
        <v>0</v>
      </c>
      <c r="E9" s="673">
        <f>'3-Отчет за паричния поток'!C45</f>
        <v>150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43</v>
      </c>
      <c r="D10" s="674">
        <f t="shared" si="0"/>
        <v>0</v>
      </c>
      <c r="E10" s="673">
        <f>'3-Отчет за паричния поток'!C46</f>
        <v>43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2539</v>
      </c>
      <c r="D11" s="674">
        <f t="shared" si="0"/>
        <v>0</v>
      </c>
      <c r="E11" s="673">
        <f>'4-Отчет за собствения капитал'!L34</f>
        <v>2539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0.2927078021417644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0.22607325718786925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0.014358974358974359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0.013501434821470575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1.4138428262436915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8.320199087515554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7.417669017005392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0.01783492326835338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0.01783492326835338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0.08175602434753607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0.04612598202944912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0.9366880283270578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15.74438755415518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0.9402784964952722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1515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0.5966916108704214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0.7725650178480367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26.386138613861387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22454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22454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1532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1532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17822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17841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644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20060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42514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153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153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574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727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2539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17564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37564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37564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1221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483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404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75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707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2411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2411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42514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143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200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446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941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941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1387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574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1387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574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574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574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1961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1961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1961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1961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1961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1847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-376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1216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2597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-19613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-925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-20538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21500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-2700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-264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-702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17834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-107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150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158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158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574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727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727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1970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1970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574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2539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2539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22283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22283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171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171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22454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22454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22454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22454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22454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22454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17840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17841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17841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17840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17841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17841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37564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37564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37564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1704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1221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404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75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23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52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707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2411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39975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1704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1221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404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52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707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2411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2411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37564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37564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37564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37564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22454</v>
      </c>
      <c r="D21" s="477">
        <v>22283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153</v>
      </c>
      <c r="H28" s="596">
        <f>SUM(H29:H31)</f>
        <v>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153</v>
      </c>
      <c r="H29" s="196">
        <v>93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574</v>
      </c>
      <c r="H32" s="196">
        <v>65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727</v>
      </c>
      <c r="H34" s="598">
        <f>H28+H32+H33</f>
        <v>158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2539</v>
      </c>
      <c r="H37" s="600">
        <f>H26+H18+H34</f>
        <v>1970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17564</v>
      </c>
      <c r="H45" s="196">
        <v>18785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37564</v>
      </c>
      <c r="H50" s="596">
        <f>SUM(H44:H49)</f>
        <v>18785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22454</v>
      </c>
      <c r="D56" s="602">
        <f>D20+D21+D22+D28+D33+D46+D52+D54+D55</f>
        <v>22283</v>
      </c>
      <c r="E56" s="100" t="s">
        <v>850</v>
      </c>
      <c r="F56" s="99" t="s">
        <v>172</v>
      </c>
      <c r="G56" s="599">
        <f>G50+G52+G53+G54+G55</f>
        <v>37564</v>
      </c>
      <c r="H56" s="600">
        <f>H50+H52+H53+H54+H55</f>
        <v>18785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1221</v>
      </c>
      <c r="H59" s="196">
        <v>1211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483</v>
      </c>
      <c r="H61" s="596">
        <f>SUM(H62:H68)</f>
        <v>392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1532</v>
      </c>
      <c r="D64" s="196">
        <v>1532</v>
      </c>
      <c r="E64" s="89" t="s">
        <v>199</v>
      </c>
      <c r="F64" s="93" t="s">
        <v>200</v>
      </c>
      <c r="G64" s="197">
        <v>404</v>
      </c>
      <c r="H64" s="196">
        <v>312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1532</v>
      </c>
      <c r="D65" s="598">
        <f>SUM(D59:D64)</f>
        <v>1532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75</v>
      </c>
      <c r="H68" s="196">
        <v>77</v>
      </c>
    </row>
    <row r="69" spans="1:8" ht="15.75">
      <c r="A69" s="89" t="s">
        <v>210</v>
      </c>
      <c r="B69" s="91" t="s">
        <v>211</v>
      </c>
      <c r="C69" s="197">
        <v>18</v>
      </c>
      <c r="D69" s="196">
        <v>218</v>
      </c>
      <c r="E69" s="201" t="s">
        <v>79</v>
      </c>
      <c r="F69" s="93" t="s">
        <v>216</v>
      </c>
      <c r="G69" s="197">
        <v>707</v>
      </c>
      <c r="H69" s="196">
        <v>954</v>
      </c>
    </row>
    <row r="70" spans="1:8" ht="15.75">
      <c r="A70" s="89" t="s">
        <v>214</v>
      </c>
      <c r="B70" s="91" t="s">
        <v>215</v>
      </c>
      <c r="C70" s="197">
        <v>17822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2411</v>
      </c>
      <c r="H71" s="598">
        <f>H59+H60+H61+H69+H70</f>
        <v>2557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31</v>
      </c>
      <c r="E75" s="485" t="s">
        <v>160</v>
      </c>
      <c r="F75" s="95" t="s">
        <v>233</v>
      </c>
      <c r="G75" s="478"/>
      <c r="H75" s="479">
        <v>920</v>
      </c>
    </row>
    <row r="76" spans="1:8" ht="15.75">
      <c r="A76" s="482" t="s">
        <v>77</v>
      </c>
      <c r="B76" s="96" t="s">
        <v>232</v>
      </c>
      <c r="C76" s="597">
        <f>SUM(C68:C75)</f>
        <v>17841</v>
      </c>
      <c r="D76" s="598">
        <f>SUM(D68:D75)</f>
        <v>267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2411</v>
      </c>
      <c r="H79" s="600">
        <f>H71+H73+H75+H77</f>
        <v>3477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41</v>
      </c>
      <c r="D89" s="196">
        <v>148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</v>
      </c>
      <c r="D92" s="598">
        <f>SUM(D88:D91)</f>
        <v>150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644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20060</v>
      </c>
      <c r="D94" s="602">
        <f>D65+D76+D85+D92+D93</f>
        <v>1949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42514</v>
      </c>
      <c r="D95" s="604">
        <f>D94+D56</f>
        <v>24232</v>
      </c>
      <c r="E95" s="229" t="s">
        <v>942</v>
      </c>
      <c r="F95" s="489" t="s">
        <v>268</v>
      </c>
      <c r="G95" s="603">
        <f>G37+G40+G56+G79</f>
        <v>42514</v>
      </c>
      <c r="H95" s="604">
        <f>H37+H40+H56+H79</f>
        <v>24232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44587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3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143</v>
      </c>
      <c r="D13" s="317">
        <v>199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1961</v>
      </c>
      <c r="H14" s="317">
        <v>1550</v>
      </c>
    </row>
    <row r="15" spans="1:8" ht="15.75">
      <c r="A15" s="194" t="s">
        <v>287</v>
      </c>
      <c r="B15" s="190" t="s">
        <v>288</v>
      </c>
      <c r="C15" s="316">
        <v>67</v>
      </c>
      <c r="D15" s="317">
        <v>48</v>
      </c>
      <c r="E15" s="245" t="s">
        <v>79</v>
      </c>
      <c r="F15" s="240" t="s">
        <v>289</v>
      </c>
      <c r="G15" s="316"/>
      <c r="H15" s="317">
        <v>49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8</v>
      </c>
      <c r="E16" s="236" t="s">
        <v>52</v>
      </c>
      <c r="F16" s="264" t="s">
        <v>292</v>
      </c>
      <c r="G16" s="628">
        <f>SUM(G12:G15)</f>
        <v>1961</v>
      </c>
      <c r="H16" s="629">
        <f>SUM(H12:H15)</f>
        <v>1599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200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446</v>
      </c>
      <c r="D22" s="629">
        <f>SUM(D12:D18)+D19</f>
        <v>333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941</v>
      </c>
      <c r="D25" s="317">
        <v>438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941</v>
      </c>
      <c r="D29" s="629">
        <f>SUM(D25:D28)</f>
        <v>439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1387</v>
      </c>
      <c r="D31" s="635">
        <f>D29+D22</f>
        <v>772</v>
      </c>
      <c r="E31" s="251" t="s">
        <v>824</v>
      </c>
      <c r="F31" s="266" t="s">
        <v>331</v>
      </c>
      <c r="G31" s="253">
        <f>G16+G18+G27</f>
        <v>1961</v>
      </c>
      <c r="H31" s="254">
        <f>H16+H18+H27</f>
        <v>1599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574</v>
      </c>
      <c r="D33" s="244">
        <f>IF((H31-D31)&gt;0,H31-D31,0)</f>
        <v>827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762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1387</v>
      </c>
      <c r="D36" s="637">
        <f>D31-D34+D35</f>
        <v>1534</v>
      </c>
      <c r="E36" s="262" t="s">
        <v>346</v>
      </c>
      <c r="F36" s="256" t="s">
        <v>347</v>
      </c>
      <c r="G36" s="267">
        <f>G35-G34+G31</f>
        <v>1961</v>
      </c>
      <c r="H36" s="268">
        <f>H35-H34+H31</f>
        <v>1599</v>
      </c>
    </row>
    <row r="37" spans="1:8" ht="15.75">
      <c r="A37" s="261" t="s">
        <v>348</v>
      </c>
      <c r="B37" s="231" t="s">
        <v>349</v>
      </c>
      <c r="C37" s="634">
        <f>IF((G36-C36)&gt;0,G36-C36,0)</f>
        <v>574</v>
      </c>
      <c r="D37" s="635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574</v>
      </c>
      <c r="D42" s="244">
        <f>+IF((H36-D36-D38)&gt;0,H36-D36-D38,0)</f>
        <v>65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574</v>
      </c>
      <c r="D44" s="268">
        <f>IF(H42=0,IF(D42-D43&gt;0,D42-D43+H43,0),IF(H42-H43&lt;0,H43-H42+D42,0))</f>
        <v>65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1961</v>
      </c>
      <c r="D45" s="631">
        <f>D36+D38+D42</f>
        <v>1599</v>
      </c>
      <c r="E45" s="270" t="s">
        <v>373</v>
      </c>
      <c r="F45" s="272" t="s">
        <v>374</v>
      </c>
      <c r="G45" s="630">
        <f>G42+G36</f>
        <v>1961</v>
      </c>
      <c r="H45" s="631">
        <f>H42+H36</f>
        <v>1599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44587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3" sqref="C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1847</v>
      </c>
      <c r="D11" s="196">
        <v>2756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-376</v>
      </c>
      <c r="D12" s="196">
        <v>-305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1216</v>
      </c>
      <c r="D15" s="196">
        <v>-349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2597</v>
      </c>
      <c r="D21" s="659">
        <f>SUM(D11:D20)</f>
        <v>2045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-19613</v>
      </c>
      <c r="D23" s="196">
        <v>-6674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1092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-925</v>
      </c>
      <c r="D27" s="196">
        <v>-438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-20538</v>
      </c>
      <c r="D33" s="659">
        <f>SUM(D23:D32)</f>
        <v>-6020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21500</v>
      </c>
      <c r="D37" s="196">
        <v>4920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-2700</v>
      </c>
      <c r="D38" s="196">
        <v>-912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-264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-702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17834</v>
      </c>
      <c r="D43" s="661">
        <f>SUM(D35:D42)</f>
        <v>4008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-107</v>
      </c>
      <c r="D44" s="307">
        <f>D43+D33+D21</f>
        <v>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150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150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44587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158</v>
      </c>
      <c r="J13" s="584">
        <f>'1-Баланс'!H30+'1-Баланс'!H33</f>
        <v>0</v>
      </c>
      <c r="K13" s="585"/>
      <c r="L13" s="584">
        <f>SUM(C13:K13)</f>
        <v>1970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158</v>
      </c>
      <c r="J17" s="653">
        <f t="shared" si="2"/>
        <v>0</v>
      </c>
      <c r="K17" s="653">
        <f t="shared" si="2"/>
        <v>0</v>
      </c>
      <c r="L17" s="584">
        <f t="shared" si="1"/>
        <v>1970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574</v>
      </c>
      <c r="J18" s="584">
        <f>+'1-Баланс'!G33</f>
        <v>0</v>
      </c>
      <c r="K18" s="585"/>
      <c r="L18" s="584">
        <f t="shared" si="1"/>
        <v>574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</v>
      </c>
      <c r="J19" s="168">
        <f>J20+J21</f>
        <v>0</v>
      </c>
      <c r="K19" s="168">
        <f t="shared" si="3"/>
        <v>0</v>
      </c>
      <c r="L19" s="584">
        <f t="shared" si="1"/>
        <v>-5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</v>
      </c>
      <c r="J20" s="316"/>
      <c r="K20" s="316"/>
      <c r="L20" s="584">
        <f>SUM(C20:K20)</f>
        <v>-5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727</v>
      </c>
      <c r="J31" s="653">
        <f t="shared" si="6"/>
        <v>0</v>
      </c>
      <c r="K31" s="653">
        <f t="shared" si="6"/>
        <v>0</v>
      </c>
      <c r="L31" s="584">
        <f t="shared" si="1"/>
        <v>2539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727</v>
      </c>
      <c r="J34" s="587">
        <f t="shared" si="7"/>
        <v>0</v>
      </c>
      <c r="K34" s="587">
        <f t="shared" si="7"/>
        <v>0</v>
      </c>
      <c r="L34" s="651">
        <f t="shared" si="1"/>
        <v>2539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44587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44587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22283</v>
      </c>
      <c r="E20" s="328">
        <v>171</v>
      </c>
      <c r="F20" s="328"/>
      <c r="G20" s="329">
        <f t="shared" si="2"/>
        <v>22454</v>
      </c>
      <c r="H20" s="328"/>
      <c r="I20" s="328"/>
      <c r="J20" s="329">
        <f t="shared" si="3"/>
        <v>22454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22454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22283</v>
      </c>
      <c r="E42" s="349">
        <f>E19+E20+E21+E27+E40+E41</f>
        <v>171</v>
      </c>
      <c r="F42" s="349">
        <f aca="true" t="shared" si="11" ref="F42:R42">F19+F20+F21+F27+F40+F41</f>
        <v>0</v>
      </c>
      <c r="G42" s="349">
        <f t="shared" si="11"/>
        <v>22454</v>
      </c>
      <c r="H42" s="349">
        <f t="shared" si="11"/>
        <v>0</v>
      </c>
      <c r="I42" s="349">
        <f t="shared" si="11"/>
        <v>0</v>
      </c>
      <c r="J42" s="349">
        <f t="shared" si="11"/>
        <v>22454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22454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44587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115" zoomScaleNormal="115" zoomScaleSheetLayoutView="10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17840</v>
      </c>
      <c r="D30" s="368">
        <v>17840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17841</v>
      </c>
      <c r="D45" s="438">
        <f>D26+D30+D31+D33+D32+D34+D35+D40</f>
        <v>17841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17841</v>
      </c>
      <c r="D46" s="444">
        <f>D45+D23+D21+D11</f>
        <v>17841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37564</v>
      </c>
      <c r="D58" s="138">
        <f>D59+D61</f>
        <v>0</v>
      </c>
      <c r="E58" s="136">
        <f t="shared" si="1"/>
        <v>37564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37564</v>
      </c>
      <c r="D59" s="197"/>
      <c r="E59" s="136">
        <f t="shared" si="1"/>
        <v>37564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37564</v>
      </c>
      <c r="D68" s="435">
        <f>D54+D58+D63+D64+D65+D66</f>
        <v>0</v>
      </c>
      <c r="E68" s="436">
        <f t="shared" si="1"/>
        <v>37564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1704</v>
      </c>
      <c r="D87" s="134">
        <f>SUM(D88:D92)+D96</f>
        <v>1704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1221</v>
      </c>
      <c r="D88" s="197">
        <v>1221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404</v>
      </c>
      <c r="D89" s="197">
        <v>404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75</v>
      </c>
      <c r="D92" s="138">
        <f>SUM(D93:D95)</f>
        <v>75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23</v>
      </c>
      <c r="D94" s="197">
        <v>23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52</v>
      </c>
      <c r="D95" s="197">
        <v>52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707</v>
      </c>
      <c r="D97" s="197">
        <v>707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2411</v>
      </c>
      <c r="D98" s="433">
        <f>D87+D82+D77+D73+D97</f>
        <v>2411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39975</v>
      </c>
      <c r="D99" s="427">
        <f>D98+D70+D68</f>
        <v>2411</v>
      </c>
      <c r="E99" s="427">
        <f>E98+E70+E68</f>
        <v>37564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10</v>
      </c>
      <c r="E106" s="280"/>
      <c r="F106" s="423">
        <f>C106+D106-E106</f>
        <v>10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10</v>
      </c>
      <c r="E107" s="425">
        <f>SUM(E104:E106)</f>
        <v>0</v>
      </c>
      <c r="F107" s="426">
        <f>SUM(F104:F106)</f>
        <v>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44587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44587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 Ganchev</cp:lastModifiedBy>
  <cp:lastPrinted>2022-01-26T16:09:31Z</cp:lastPrinted>
  <dcterms:created xsi:type="dcterms:W3CDTF">2006-09-16T00:00:00Z</dcterms:created>
  <dcterms:modified xsi:type="dcterms:W3CDTF">2022-01-31T19:13:13Z</dcterms:modified>
  <cp:category/>
  <cp:version/>
  <cp:contentType/>
  <cp:contentStatus/>
</cp:coreProperties>
</file>