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<sst xmlns="http://schemas.openxmlformats.org/spreadsheetml/2006/main" count="663" uniqueCount="531">
  <si>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</si>
  <si>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</si>
  <si>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</si>
  <si>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</si>
  <si>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</si>
  <si>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</si>
  <si>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</si>
  <si>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</si>
  <si>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</si>
  <si>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</si>
  <si>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</si>
  <si>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</si>
  <si>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</si>
  <si>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</si>
  <si>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</si>
  <si>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</si>
  <si>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</si>
  <si>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</si>
  <si>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</si>
  <si>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</si>
  <si>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</si>
  <si>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</si>
  <si>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</si>
  <si>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</si>
  <si>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</si>
  <si>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</si>
  <si>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</si>
  <si>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</si>
  <si>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</si>
  <si>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</si>
  <si>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</si>
  <si>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</si>
  <si>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</si>
  <si>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</si>
  <si>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</si>
  <si>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</si>
  <si>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</si>
  <si>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</si>
  <si>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</si>
  <si>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</si>
  <si>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</si>
  <si>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</si>
  <si>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</si>
  <si>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</si>
  <si>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</si>
  <si>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</si>
  <si>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</si>
  <si>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</si>
  <si>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</si>
  <si>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</si>
  <si>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</si>
  <si>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</si>
  <si>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</si>
  <si>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</si>
  <si>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</si>
  <si>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</si>
  <si>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</si>
  <si>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</si>
  <si>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</si>
  <si>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</si>
  <si>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</si>
  <si>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</si>
  <si>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</si>
  <si>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</si>
  <si>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</si>
  <si>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</si>
  <si>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</si>
  <si>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</si>
  <si>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</si>
  <si>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</si>
  <si>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</si>
  <si>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</si>
  <si>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</si>
  <si>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</si>
  <si>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</si>
  <si>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</si>
  <si>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</si>
  <si>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</si>
  <si>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</si>
  <si>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</si>
  <si>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</si>
  <si>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</si>
  <si>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</si>
  <si>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</si>
  <si>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</si>
  <si>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</si>
  <si>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</si>
  <si>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</si>
  <si>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</si>
  <si>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</si>
  <si>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</si>
  <si>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</si>
  <si>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</si>
  <si>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</si>
  <si>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</si>
  <si>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</si>
  <si>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</si>
  <si>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</si>
  <si>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</si>
  <si>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</si>
  <si>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</si>
  <si>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</si>
  <si>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</si>
  <si>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</si>
  <si>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</si>
  <si>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</si>
  <si>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</si>
  <si>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</si>
  <si>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</si>
  <si>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</si>
  <si>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</si>
  <si>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</si>
  <si>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</si>
  <si>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</si>
  <si>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</si>
  <si>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</si>
  <si>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</si>
  <si>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</si>
  <si>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</si>
  <si>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</si>
  <si>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</si>
  <si>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</si>
  <si>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</si>
  <si>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</si>
  <si>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</si>
  <si>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</si>
  <si>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</si>
  <si>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</si>
  <si>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</si>
  <si>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</si>
  <si>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</si>
  <si>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</si>
  <si>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</si>
  <si>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</si>
  <si>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</si>
  <si>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</si>
  <si>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</si>
  <si>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</si>
  <si>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</si>
  <si>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</si>
  <si>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</si>
  <si>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</si>
  <si>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</si>
  <si>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</si>
  <si>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</si>
  <si>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</si>
  <si>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</si>
  <si>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</si>
  <si>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</si>
  <si>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</si>
  <si>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</si>
  <si>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</si>
  <si>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</si>
  <si>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</si>
  <si>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</si>
  <si>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</si>
  <si>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</si>
  <si>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</si>
  <si>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</si>
  <si>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</si>
  <si>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</si>
  <si>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</si>
  <si>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</si>
  <si>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</si>
  <si>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</si>
  <si>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</si>
  <si>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</si>
  <si>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</si>
  <si>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</si>
  <si>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</si>
  <si>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</si>
  <si>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</si>
  <si>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</si>
  <si>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</si>
  <si>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</si>
  <si>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</si>
  <si>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</si>
  <si>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</si>
  <si>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</si>
  <si>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</si>
  <si>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</si>
  <si>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</si>
  <si>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</si>
  <si>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</si>
  <si>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</si>
  <si>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</si>
  <si>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</si>
  <si>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</si>
  <si>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</si>
  <si>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</si>
  <si>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</si>
  <si>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</si>
  <si>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</si>
  <si>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</si>
  <si>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</si>
  <si>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</si>
  <si>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</si>
  <si>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</si>
  <si>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</si>
  <si>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</si>
  <si>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</si>
  <si>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</si>
  <si>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</si>
  <si>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</si>
  <si>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</si>
  <si>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</si>
  <si>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</si>
  <si>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</si>
  <si>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</si>
  <si>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</si>
  <si>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</si>
  <si>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</si>
  <si>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</si>
  <si>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</si>
  <si>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</si>
  <si>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</si>
  <si>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</si>
  <si>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</si>
  <si>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</si>
  <si>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</si>
  <si>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</si>
  <si>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</si>
  <si>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</si>
  <si>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</si>
  <si>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</si>
  <si>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</si>
  <si>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</si>
  <si>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</si>
  <si>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</si>
  <si>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</si>
  <si>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</si>
  <si>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</si>
  <si>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</si>
  <si>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</si>
  <si>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</si>
  <si>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</si>
  <si>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</si>
  <si>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</si>
  <si>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</si>
  <si>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</si>
  <si>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</si>
  <si>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</si>
  <si>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</si>
  <si>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</si>
  <si>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</si>
  <si>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</si>
  <si>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</si>
  <si>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</si>
  <si>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</si>
  <si>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</si>
  <si>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</si>
  <si>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</si>
  <si>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</si>
  <si>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</si>
  <si>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</si>
  <si>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</si>
  <si>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</si>
  <si>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</si>
  <si>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</si>
  <si>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</si>
  <si>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</si>
  <si>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</si>
  <si>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</si>
  <si>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</si>
  <si>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</si>
  <si>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</si>
  <si>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</si>
  <si>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</si>
  <si>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</si>
  <si>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</si>
  <si>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</si>
  <si>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</si>
  <si>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</si>
  <si>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</si>
  <si>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</si>
  <si>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</si>
  <si>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</si>
  <si>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</si>
  <si>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</si>
  <si>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</si>
  <si>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</si>
  <si>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</si>
  <si>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</si>
  <si>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</si>
  <si>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</si>
  <si>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</si>
  <si>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</si>
  <si>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</si>
  <si>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</si>
  <si>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</si>
  <si>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</si>
  <si>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</si>
  <si>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</si>
  <si>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</si>
  <si>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</si>
  <si>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</si>
  <si>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</si>
  <si>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</si>
  <si>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</si>
  <si>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</si>
  <si>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</si>
  <si>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</si>
  <si>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</si>
  <si>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</si>
  <si>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</si>
  <si>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</si>
  <si>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</si>
  <si>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</si>
  <si>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</si>
  <si>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</si>
  <si>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</si>
  <si>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</si>
  <si>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</si>
  <si>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</si>
  <si>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</si>
  <si>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</si>
  <si>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</si>
  <si>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</si>
  <si>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</si>
  <si>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</si>
  <si>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</si>
  <si>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</si>
  <si>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</si>
  <si>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</si>
  <si>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</si>
  <si>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</si>
  <si>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</si>
  <si>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</si>
  <si>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</si>
  <si>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</si>
  <si>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</si>
  <si>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</si>
  <si>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</si>
  <si>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</si>
  <si>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</si>
  <si>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</si>
  <si>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</si>
  <si>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</si>
  <si>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</si>
  <si>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</si>
  <si>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</si>
  <si>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</si>
  <si>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</si>
  <si>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</si>
  <si>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</si>
  <si>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</si>
  <si>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</si>
  <si>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</si>
  <si>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</si>
  <si>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</si>
  <si>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</si>
  <si>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</si>
  <si>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</si>
  <si>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</si>
  <si>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</si>
  <si>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</si>
  <si>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</si>
  <si>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</si>
  <si>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</si>
  <si>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</si>
  <si>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</si>
  <si>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</si>
  <si>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</si>
  <si>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</si>
  <si>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</si>
  <si>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</si>
  <si>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</si>
  <si>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</si>
  <si>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</si>
  <si>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</si>
  <si>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</si>
  <si>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</si>
  <si>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</si>
  <si>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</si>
  <si>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</si>
  <si>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</si>
  <si>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</si>
  <si>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</si>
  <si>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</si>
  <si>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</si>
  <si>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</si>
  <si>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</si>
  <si>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</si>
  <si>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</si>
  <si>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</si>
  <si>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</si>
  <si>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</si>
  <si>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</si>
  <si>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</si>
  <si>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</si>
  <si>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</si>
  <si>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</si>
  <si>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</si>
  <si>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</si>
  <si>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</si>
  <si>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</si>
  <si>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</si>
  <si>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</si>
  <si>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</si>
  <si>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</si>
  <si>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</si>
  <si>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</si>
  <si>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</si>
  <si>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</si>
  <si>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</si>
  <si>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</si>
  <si>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</si>
  <si>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</si>
  <si>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</si>
  <si>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</si>
  <si>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</si>
  <si>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</si>
  <si>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</si>
  <si>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</si>
  <si>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</si>
  <si>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</si>
  <si>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</si>
  <si>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</si>
  <si>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</si>
  <si>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</si>
  <si>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</si>
  <si>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</si>
  <si>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</si>
  <si>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</si>
  <si>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</si>
  <si>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</si>
  <si>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</si>
  <si>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</si>
  <si>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</si>
  <si>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</si>
  <si>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</si>
  <si>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</si>
  <si>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</si>
  <si>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</si>
  <si>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</si>
  <si>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</si>
  <si>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</si>
  <si>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</si>
  <si>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</si>
  <si>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</si>
  <si>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</si>
  <si>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</si>
  <si>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</si>
  <si>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</si>
  <si>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</si>
  <si>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</si>
  <si>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</si>
  <si>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</si>
  <si>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</si>
  <si>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</si>
  <si>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</si>
  <si>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</si>
  <si>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</si>
  <si>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</si>
  <si>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</si>
  <si>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</si>
  <si>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</si>
  <si>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</si>
  <si>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</si>
  <si>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</si>
  <si>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</si>
  <si>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</si>
  <si>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</si>
  <si>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</si>
  <si>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</si>
  <si>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</si>
  <si>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</si>
  <si>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</si>
  <si>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</si>
  <si>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</si>
  <si>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</si>
  <si>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</si>
  <si>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</si>
  <si>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</si>
  <si>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</si>
  <si>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</si>
  <si>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</si>
  <si>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</si>
  <si>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</si>
  <si>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</si>
  <si>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</si>
  <si>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</si>
  <si>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</si>
  <si>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</si>
  <si>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</si>
  <si>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</si>
  <si>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</si>
  <si>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</si>
  <si>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</si>
  <si>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</si>
  <si>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</si>
  <si>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</si>
  <si>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</si>
  <si>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</si>
  <si>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</si>
  <si>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</si>
  <si>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</si>
  <si>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</si>
  <si>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</si>
  <si>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</si>
  <si>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</si>
  <si>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</si>
  <si>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</si>
  <si>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</si>
  <si>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</si>
  <si>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</si>
  <si>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</si>
  <si>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</si>
  <si>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</si>
  <si>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</si>
  <si>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</si>
  <si>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</si>
  <si>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</si>
  <si>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</si>
  <si>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</si>
  <si>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</si>
  <si>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</si>
  <si>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</si>
  <si>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</si>
  <si>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</si>
  <si>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</si>
  <si>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</si>
  <si>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</si>
  <si>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</si>
  <si>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</si>
  <si>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</si>
  <si>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</si>
  <si>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</si>
  <si>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</si>
  <si>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период:01.01.2015-30.09.2015</t>
  </si>
  <si>
    <r>
      <t xml:space="preserve">Дата на съставяне:   </t>
    </r>
    <r>
      <rPr>
        <sz val="9"/>
        <rFont val="Times New Roman"/>
        <family val="1"/>
      </rPr>
      <t>26.11.2015 г.</t>
    </r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</si>
</sst>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36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A76" sqref="A76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6" t="s">
        <v>9</v>
      </c>
      <c r="G7" s="88"/>
      <c r="H7" s="87" t="s">
        <v>7</v>
      </c>
      <c r="I7" s="132" t="s">
        <v>8</v>
      </c>
      <c r="J7" s="133"/>
      <c r="K7" s="134"/>
      <c r="L7" s="326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7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7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-992</v>
      </c>
      <c r="K18" s="297">
        <f>I18+J18</f>
        <v>-992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44</v>
      </c>
      <c r="K19" s="297">
        <f>I19+J19</f>
        <v>44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-36574</v>
      </c>
      <c r="K23" s="300">
        <f>I23+J23</f>
        <v>-36574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-36574</v>
      </c>
      <c r="K24" s="307">
        <f>K23+K22</f>
        <v>-36574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-31947</v>
      </c>
      <c r="K26" s="266">
        <f>K24+K18+K16+K19</f>
        <v>-31947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18269</v>
      </c>
      <c r="J30" s="267"/>
      <c r="K30" s="297">
        <f t="shared" si="1"/>
        <v>18269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864</v>
      </c>
      <c r="E32" s="297">
        <f t="shared" si="0"/>
        <v>864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825</v>
      </c>
      <c r="K32" s="297">
        <f t="shared" si="1"/>
        <v>6863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864</v>
      </c>
      <c r="E35" s="297">
        <f t="shared" si="0"/>
        <v>864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864</v>
      </c>
      <c r="E36" s="297">
        <f t="shared" si="0"/>
        <v>3472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24307</v>
      </c>
      <c r="J40" s="266">
        <f>SUM(J29:J39)</f>
        <v>11358</v>
      </c>
      <c r="K40" s="266">
        <f>SUM(K29:K39)</f>
        <v>35665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10</v>
      </c>
      <c r="K45" s="297">
        <f t="shared" si="2"/>
        <v>10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125</v>
      </c>
      <c r="D47" s="258"/>
      <c r="E47" s="297">
        <f t="shared" si="0"/>
        <v>125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49</v>
      </c>
      <c r="K48" s="297">
        <f t="shared" si="2"/>
        <v>49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8</v>
      </c>
      <c r="K49" s="297">
        <f t="shared" si="2"/>
        <v>8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99</v>
      </c>
      <c r="K51" s="307">
        <f>SUM(K43:K50)</f>
        <v>99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95</v>
      </c>
      <c r="D52" s="258"/>
      <c r="E52" s="297">
        <f t="shared" si="0"/>
        <v>95</v>
      </c>
      <c r="F52" s="258">
        <v>1268</v>
      </c>
      <c r="G52" s="146" t="s">
        <v>156</v>
      </c>
      <c r="H52" s="128" t="s">
        <v>157</v>
      </c>
      <c r="I52" s="266">
        <f>I40+I51</f>
        <v>24307</v>
      </c>
      <c r="J52" s="266">
        <f>J40+J51</f>
        <v>11457</v>
      </c>
      <c r="K52" s="266">
        <f>K40+K51</f>
        <v>35764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330</v>
      </c>
      <c r="D53" s="261">
        <f>SUM(D47:D52)</f>
        <v>0</v>
      </c>
      <c r="E53" s="297">
        <f t="shared" si="0"/>
        <v>330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9</v>
      </c>
      <c r="D68" s="267"/>
      <c r="E68" s="297">
        <f t="shared" si="0"/>
        <v>9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10</v>
      </c>
      <c r="D69" s="263">
        <f>D68+D67</f>
        <v>0</v>
      </c>
      <c r="E69" s="297">
        <f t="shared" si="0"/>
        <v>10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345</v>
      </c>
      <c r="D70" s="266">
        <f>D69+D65+D53+D44</f>
        <v>0</v>
      </c>
      <c r="E70" s="297">
        <f t="shared" si="0"/>
        <v>345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2953</v>
      </c>
      <c r="D71" s="261">
        <f>D70+D36</f>
        <v>864</v>
      </c>
      <c r="E71" s="297">
        <f t="shared" si="0"/>
        <v>3817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24307</v>
      </c>
      <c r="J71" s="266">
        <f>J52+J26</f>
        <v>-20490</v>
      </c>
      <c r="K71" s="266">
        <f>K52+K26</f>
        <v>3817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530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501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6">
      <selection activeCell="I30" sqref="I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период:01.01.2015-30.09.2015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23</v>
      </c>
      <c r="D10" s="157">
        <v>23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2</v>
      </c>
      <c r="D11" s="157">
        <v>2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892</v>
      </c>
      <c r="D14" s="157">
        <v>1016</v>
      </c>
      <c r="E14" s="7" t="s">
        <v>223</v>
      </c>
      <c r="F14" s="41" t="s">
        <v>224</v>
      </c>
      <c r="G14" s="157"/>
      <c r="H14" s="157">
        <v>7</v>
      </c>
    </row>
    <row r="15" spans="1:8" ht="12.75">
      <c r="A15" s="64" t="s">
        <v>225</v>
      </c>
      <c r="B15" s="45" t="s">
        <v>226</v>
      </c>
      <c r="C15" s="157">
        <v>75</v>
      </c>
      <c r="D15" s="157">
        <v>1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992</v>
      </c>
      <c r="D18" s="22">
        <f>SUM(D9:D15)+D17</f>
        <v>1042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992</v>
      </c>
      <c r="H19" s="159">
        <f>+IF((D18-H17)&lt;0,0,(D18-H17))</f>
        <v>1035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992</v>
      </c>
      <c r="H20" s="22">
        <f>IF((D19=0),(H19+D20),IF((D19-D20)&lt;0,D20-D19,0))</f>
        <v>1035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4</v>
      </c>
      <c r="D25" s="157">
        <v>15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51</v>
      </c>
      <c r="H28" s="157">
        <v>15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16</v>
      </c>
      <c r="H29" s="158">
        <v>15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>
        <v>35</v>
      </c>
    </row>
    <row r="31" spans="1:18" ht="15.75" customHeight="1">
      <c r="A31" s="7" t="s">
        <v>273</v>
      </c>
      <c r="B31" s="41" t="s">
        <v>222</v>
      </c>
      <c r="C31" s="157">
        <v>3</v>
      </c>
      <c r="D31" s="157"/>
      <c r="E31" s="23" t="s">
        <v>274</v>
      </c>
      <c r="F31" s="74" t="s">
        <v>236</v>
      </c>
      <c r="G31" s="139">
        <f>+G24+G28+G30</f>
        <v>51</v>
      </c>
      <c r="H31" s="139">
        <f>+H24+H28+H30</f>
        <v>50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7</v>
      </c>
      <c r="D32" s="22">
        <f>SUM(D24:D28)+D30+D31</f>
        <v>15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44</v>
      </c>
      <c r="D33" s="131">
        <f>+IF((H31-D32)&lt;0,0,(H31-D32))</f>
        <v>35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44</v>
      </c>
      <c r="D35" s="140">
        <f>IF((D33-D34&gt;0),(D33-D34),0)</f>
        <v>35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1043</v>
      </c>
      <c r="D36" s="22">
        <f>+D35+D34+D32+D21+D20+D18</f>
        <v>1092</v>
      </c>
      <c r="E36" s="169" t="s">
        <v>283</v>
      </c>
      <c r="F36" s="165" t="s">
        <v>284</v>
      </c>
      <c r="G36" s="159">
        <f>+G35+G31+G20+G17</f>
        <v>1043</v>
      </c>
      <c r="H36" s="159">
        <f>+H35+H31+H20+H17</f>
        <v>1092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   26.11.2015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период:01.01.2015-30.09.2015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 t="s">
        <v>528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8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8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-8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19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19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4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4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15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7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10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№2-ОТЧЕТ ЗА ДОХОДИТЕ'!A39</f>
        <v>Дата на съставяне:   26.11.2015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период:01.01.2015-30.09.2015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4"/>
      <c r="F8" s="251"/>
      <c r="G8" s="252"/>
    </row>
    <row r="9" spans="1:7" ht="12.75">
      <c r="A9" s="7" t="s">
        <v>362</v>
      </c>
      <c r="B9" s="7"/>
      <c r="C9" s="251"/>
      <c r="D9" s="252"/>
      <c r="E9" s="324"/>
      <c r="F9" s="251"/>
      <c r="G9" s="252"/>
    </row>
    <row r="10" spans="1:7" ht="12.75">
      <c r="A10" s="7" t="s">
        <v>363</v>
      </c>
      <c r="B10" s="7"/>
      <c r="C10" s="251"/>
      <c r="D10" s="252"/>
      <c r="E10" s="324"/>
      <c r="F10" s="251"/>
      <c r="G10" s="252"/>
    </row>
    <row r="11" spans="1:7" ht="12.75">
      <c r="A11" s="7" t="s">
        <v>364</v>
      </c>
      <c r="B11" s="7"/>
      <c r="C11" s="251"/>
      <c r="D11" s="252"/>
      <c r="E11" s="324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   26.11.2015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7">
      <selection activeCell="G11" sqref="G1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период:01.01.2015-30.09.2015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2854</v>
      </c>
      <c r="D9" s="252" t="s">
        <v>507</v>
      </c>
      <c r="E9" s="251">
        <v>2643</v>
      </c>
      <c r="F9" s="7">
        <f t="shared" si="0"/>
        <v>11924</v>
      </c>
      <c r="G9" s="10"/>
    </row>
    <row r="10" spans="1:7" ht="12.75">
      <c r="A10" s="7" t="s">
        <v>506</v>
      </c>
      <c r="B10" s="322">
        <v>5175</v>
      </c>
      <c r="C10" s="251">
        <v>1170</v>
      </c>
      <c r="D10" s="252" t="s">
        <v>507</v>
      </c>
      <c r="E10" s="251"/>
      <c r="F10" s="7">
        <f t="shared" si="0"/>
        <v>6345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7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55</v>
      </c>
      <c r="D12" s="252" t="s">
        <v>511</v>
      </c>
      <c r="E12" s="251">
        <v>35</v>
      </c>
      <c r="F12" s="7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513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7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7">
        <f t="shared" si="0"/>
        <v>44</v>
      </c>
      <c r="G16" s="10"/>
    </row>
    <row r="17" spans="1:7" ht="12.75">
      <c r="A17" s="7" t="s">
        <v>521</v>
      </c>
      <c r="B17" s="251">
        <v>29</v>
      </c>
      <c r="C17" s="251">
        <v>138</v>
      </c>
      <c r="D17" s="252" t="s">
        <v>522</v>
      </c>
      <c r="E17" s="251">
        <v>115</v>
      </c>
      <c r="F17" s="7">
        <f t="shared" si="0"/>
        <v>52</v>
      </c>
      <c r="G17" s="10"/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/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518</v>
      </c>
      <c r="B21" s="251">
        <v>148</v>
      </c>
      <c r="C21" s="251">
        <v>25</v>
      </c>
      <c r="D21" s="252"/>
      <c r="E21" s="251">
        <v>25</v>
      </c>
      <c r="F21" s="7">
        <f t="shared" si="0"/>
        <v>148</v>
      </c>
      <c r="G21" s="10"/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5859</v>
      </c>
      <c r="D29" s="252"/>
      <c r="E29" s="7">
        <f>SUM(E8:E28)</f>
        <v>6443</v>
      </c>
      <c r="F29" s="7">
        <f>SUM(F8:F28)</f>
        <v>34846</v>
      </c>
      <c r="G29" s="10"/>
      <c r="H29" s="321">
        <f>'справка №1-БАЛАНС'!K52</f>
        <v>35764</v>
      </c>
      <c r="J29" s="321">
        <f>F29-H29</f>
        <v>-918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8" t="s">
        <v>394</v>
      </c>
      <c r="B32" s="328"/>
      <c r="C32" s="328"/>
      <c r="D32" s="328"/>
      <c r="E32" s="328"/>
      <c r="F32" s="328"/>
      <c r="G32" s="10"/>
    </row>
    <row r="33" spans="1:7" ht="12.75">
      <c r="A33" s="328" t="s">
        <v>395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495</v>
      </c>
      <c r="B34" s="330"/>
      <c r="C34" s="330"/>
      <c r="D34" s="330"/>
      <c r="E34" s="330"/>
      <c r="F34" s="330"/>
      <c r="G34" s="10"/>
    </row>
    <row r="35" spans="1:7" ht="18" customHeight="1">
      <c r="A35" s="331" t="s">
        <v>524</v>
      </c>
      <c r="B35" s="331"/>
      <c r="C35" s="331"/>
      <c r="D35" s="331"/>
      <c r="E35" s="331"/>
      <c r="F35" s="331"/>
      <c r="G35" s="10"/>
    </row>
    <row r="36" spans="1:7" ht="12.75">
      <c r="A36" s="52" t="str">
        <f>'справка №1-БАЛАНС'!A75</f>
        <v>Дата на съставяне:   26.11.2015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7">
      <selection activeCell="H21" sqref="H2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период:01.01.2015-30.09.2015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4" t="s">
        <v>399</v>
      </c>
      <c r="B6" s="334"/>
      <c r="C6" s="334"/>
      <c r="D6" s="334"/>
      <c r="E6" s="334"/>
      <c r="F6" s="334"/>
      <c r="G6" s="334" t="s">
        <v>400</v>
      </c>
      <c r="H6" s="335"/>
      <c r="I6" s="335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24307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2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2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2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3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2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3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2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3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2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3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2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3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2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3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2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3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34574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7" t="s">
        <v>492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7" t="s">
        <v>496</v>
      </c>
      <c r="B66" s="337"/>
      <c r="C66" s="337"/>
      <c r="D66" s="337"/>
      <c r="E66" s="337"/>
      <c r="F66" s="337"/>
      <c r="G66" s="338"/>
      <c r="H66" s="338"/>
      <c r="I66" s="338"/>
    </row>
    <row r="67" spans="1:9" ht="12.75" customHeight="1">
      <c r="A67" s="337" t="s">
        <v>497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   26.11.2015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A65:I65"/>
    <mergeCell ref="A67:I67"/>
    <mergeCell ref="A66:I66"/>
    <mergeCell ref="G29:G30"/>
    <mergeCell ref="G21:G22"/>
    <mergeCell ref="G23:G24"/>
    <mergeCell ref="G25:G26"/>
    <mergeCell ref="G27:G28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2015-11-25T10:31:41Z</cp:lastPrinted>
  <dcterms:created xsi:type="dcterms:W3CDTF">2000-06-29T12:02:40Z</dcterms:created>
  <dcterms:modified xsi:type="dcterms:W3CDTF">2015-11-25T10:34:56Z</dcterms:modified>
  <cp:category/>
  <cp:version/>
  <cp:contentType/>
  <cp:contentStatus/>
</cp:coreProperties>
</file>