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<sst xmlns="http://schemas.openxmlformats.org/spreadsheetml/2006/main" count="671" uniqueCount="543">
  <si>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</si>
  <si>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</si>
  <si>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</si>
  <si>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</si>
  <si>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</si>
  <si>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</si>
  <si>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</si>
  <si>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</si>
  <si>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</si>
  <si>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</si>
  <si>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</si>
  <si>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</si>
  <si>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</si>
  <si>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</si>
  <si>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</si>
  <si>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</si>
  <si>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</si>
  <si>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</si>
  <si>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</si>
  <si>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</si>
  <si>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</si>
  <si>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</si>
  <si>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</si>
  <si>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</si>
  <si>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</si>
  <si>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</si>
  <si>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</si>
  <si>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</si>
  <si>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</si>
  <si>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</si>
  <si>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</si>
  <si>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</si>
  <si>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</si>
  <si>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</si>
  <si>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</si>
  <si>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</si>
  <si>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</si>
  <si>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</si>
  <si>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</si>
  <si>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</si>
  <si>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</si>
  <si>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</si>
  <si>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</si>
  <si>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</si>
  <si>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</si>
  <si>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</si>
  <si>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</si>
  <si>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</si>
  <si>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</si>
  <si>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</si>
  <si>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</si>
  <si>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</si>
  <si>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</si>
  <si>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</si>
  <si>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</si>
  <si>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</si>
  <si>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</si>
  <si>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</si>
  <si>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</si>
  <si>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</si>
  <si>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</si>
  <si>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</si>
  <si>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</si>
  <si>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</si>
  <si>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</si>
  <si>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</si>
  <si>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</si>
  <si>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</si>
  <si>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</si>
  <si>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</si>
  <si>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</si>
  <si>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</si>
  <si>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</si>
  <si>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</si>
  <si>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</si>
  <si>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</si>
  <si>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</si>
  <si>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</si>
  <si>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</si>
  <si>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</si>
  <si>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</si>
  <si>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</si>
  <si>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</si>
  <si>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</si>
  <si>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</si>
  <si>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</si>
  <si>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</si>
  <si>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</si>
  <si>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</si>
  <si>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</si>
  <si>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</si>
  <si>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</si>
  <si>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</si>
  <si>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</si>
  <si>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</si>
  <si>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</si>
  <si>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</si>
  <si>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</si>
  <si>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</si>
  <si>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</si>
  <si>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</si>
  <si>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</si>
  <si>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</si>
  <si>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</si>
  <si>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</si>
  <si>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</si>
  <si>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</si>
  <si>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</si>
  <si>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</si>
  <si>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</si>
  <si>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</si>
  <si>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</si>
  <si>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</si>
  <si>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</si>
  <si>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</si>
  <si>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</si>
  <si>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</si>
  <si>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</si>
  <si>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</si>
  <si>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</si>
  <si>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</si>
  <si>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</si>
  <si>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</si>
  <si>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</si>
  <si>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</si>
  <si>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</si>
  <si>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</si>
  <si>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</si>
  <si>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</si>
  <si>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</si>
  <si>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</si>
  <si>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</si>
  <si>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</si>
  <si>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</si>
  <si>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</si>
  <si>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</si>
  <si>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</si>
  <si>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</si>
  <si>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</si>
  <si>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</si>
  <si>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</si>
  <si>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</si>
  <si>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</si>
  <si>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</si>
  <si>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</si>
  <si>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</si>
  <si>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</si>
  <si>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</si>
  <si>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</si>
  <si>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</si>
  <si>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</si>
  <si>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</si>
  <si>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</si>
  <si>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</si>
  <si>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</si>
  <si>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</si>
  <si>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</si>
  <si>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</si>
  <si>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</si>
  <si>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</si>
  <si>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</si>
  <si>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</si>
  <si>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</si>
  <si>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</si>
  <si>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</si>
  <si>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</si>
  <si>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</si>
  <si>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</si>
  <si>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</si>
  <si>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</si>
  <si>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</si>
  <si>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</si>
  <si>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</si>
  <si>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</si>
  <si>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</si>
  <si>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</si>
  <si>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</si>
  <si>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</si>
  <si>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</si>
  <si>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</si>
  <si>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</si>
  <si>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</si>
  <si>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</si>
  <si>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</si>
  <si>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</si>
  <si>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</si>
  <si>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</si>
  <si>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</si>
  <si>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</si>
  <si>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</si>
  <si>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</si>
  <si>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</si>
  <si>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</si>
  <si>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</si>
  <si>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</si>
  <si>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</si>
  <si>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</si>
  <si>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</si>
  <si>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</si>
  <si>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</si>
  <si>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</si>
  <si>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</si>
  <si>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</si>
  <si>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</si>
  <si>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</si>
  <si>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</si>
  <si>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</si>
  <si>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</si>
  <si>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</si>
  <si>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</si>
  <si>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</si>
  <si>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</si>
  <si>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</si>
  <si>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</si>
  <si>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</si>
  <si>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</si>
  <si>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</si>
  <si>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</si>
  <si>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</si>
  <si>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</si>
  <si>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</si>
  <si>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</si>
  <si>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</si>
  <si>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</si>
  <si>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</si>
  <si>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</si>
  <si>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</si>
  <si>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</si>
  <si>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</si>
  <si>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</si>
  <si>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</si>
  <si>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</si>
  <si>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</si>
  <si>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</si>
  <si>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</si>
  <si>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</si>
  <si>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</si>
  <si>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</si>
  <si>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</si>
  <si>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</si>
  <si>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</si>
  <si>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</si>
  <si>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</si>
  <si>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</si>
  <si>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</si>
  <si>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</si>
  <si>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</si>
  <si>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</si>
  <si>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</si>
  <si>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</si>
  <si>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</si>
  <si>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</si>
  <si>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</si>
  <si>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</si>
  <si>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</si>
  <si>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</si>
  <si>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</si>
  <si>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</si>
  <si>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</si>
  <si>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</si>
  <si>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</si>
  <si>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</si>
  <si>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</si>
  <si>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</si>
  <si>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</si>
  <si>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</si>
  <si>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</si>
  <si>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</si>
  <si>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</si>
  <si>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</si>
  <si>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</si>
  <si>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</si>
  <si>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</si>
  <si>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</si>
  <si>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</si>
  <si>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</si>
  <si>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</si>
  <si>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</si>
  <si>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</si>
  <si>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</si>
  <si>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</si>
  <si>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</si>
  <si>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</si>
  <si>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</si>
  <si>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</si>
  <si>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</si>
  <si>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</si>
  <si>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</si>
  <si>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</si>
  <si>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</si>
  <si>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</si>
  <si>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</si>
  <si>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</si>
  <si>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</si>
  <si>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</si>
  <si>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</si>
  <si>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</si>
  <si>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</si>
  <si>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</si>
  <si>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</si>
  <si>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</si>
  <si>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</si>
  <si>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</si>
  <si>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</si>
  <si>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</si>
  <si>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</si>
  <si>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</si>
  <si>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</si>
  <si>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</si>
  <si>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</si>
  <si>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</si>
  <si>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</si>
  <si>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</si>
  <si>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</si>
  <si>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</si>
  <si>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</si>
  <si>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</si>
  <si>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</si>
  <si>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</si>
  <si>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</si>
  <si>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</si>
  <si>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</si>
  <si>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</si>
  <si>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</si>
  <si>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</si>
  <si>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</si>
  <si>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</si>
  <si>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</si>
  <si>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</si>
  <si>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</si>
  <si>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</si>
  <si>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</si>
  <si>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</si>
  <si>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</si>
  <si>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</si>
  <si>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</si>
  <si>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</si>
  <si>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</si>
  <si>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</si>
  <si>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</si>
  <si>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</si>
  <si>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</si>
  <si>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</si>
  <si>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</si>
  <si>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</si>
  <si>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</si>
  <si>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</si>
  <si>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</si>
  <si>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</si>
  <si>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</si>
  <si>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</si>
  <si>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</si>
  <si>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</si>
  <si>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</si>
  <si>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</si>
  <si>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</si>
  <si>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</si>
  <si>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</si>
  <si>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</si>
  <si>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</si>
  <si>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</si>
  <si>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</si>
  <si>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</si>
  <si>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</si>
  <si>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</si>
  <si>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</si>
  <si>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</si>
  <si>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</si>
  <si>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</si>
  <si>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</si>
  <si>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</si>
  <si>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</si>
  <si>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</si>
  <si>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</si>
  <si>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</si>
  <si>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</si>
  <si>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</si>
  <si>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</si>
  <si>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</si>
  <si>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</si>
  <si>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</si>
  <si>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</si>
  <si>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</si>
  <si>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</si>
  <si>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</si>
  <si>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</si>
  <si>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</si>
  <si>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</si>
  <si>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</si>
  <si>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</si>
  <si>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</si>
  <si>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</si>
  <si>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</si>
  <si>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</si>
  <si>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</si>
  <si>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</si>
  <si>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</si>
  <si>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</si>
  <si>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</si>
  <si>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</si>
  <si>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</si>
  <si>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</si>
  <si>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</si>
  <si>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</si>
  <si>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</si>
  <si>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</si>
  <si>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</si>
  <si>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</si>
  <si>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</si>
  <si>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</si>
  <si>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</si>
  <si>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</si>
  <si>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</si>
  <si>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</si>
  <si>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</si>
  <si>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</si>
  <si>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</si>
  <si>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</si>
  <si>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</si>
  <si>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</si>
  <si>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</si>
  <si>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</si>
  <si>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</si>
  <si>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</si>
  <si>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</si>
  <si>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</si>
  <si>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</si>
  <si>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</si>
  <si>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</si>
  <si>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</si>
  <si>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</si>
  <si>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</si>
  <si>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</si>
  <si>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</si>
  <si>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</si>
  <si>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</si>
  <si>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</si>
  <si>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</si>
  <si>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</si>
  <si>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</si>
  <si>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</si>
  <si>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</si>
  <si>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</si>
  <si>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</si>
  <si>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</si>
  <si>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</si>
  <si>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</si>
  <si>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</si>
  <si>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</si>
  <si>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</si>
  <si>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</si>
  <si>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</si>
  <si>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</si>
  <si>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</si>
  <si>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</si>
  <si>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</si>
  <si>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</si>
  <si>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</si>
  <si>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</si>
  <si>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</si>
  <si>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</si>
  <si>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</si>
  <si>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</si>
  <si>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</si>
  <si>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</si>
  <si>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</si>
  <si>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</si>
  <si>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</si>
  <si>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</si>
  <si>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</si>
  <si>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</si>
  <si>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</si>
  <si>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</si>
  <si>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</si>
  <si>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</si>
  <si>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</si>
  <si>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</si>
  <si>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</si>
  <si>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</si>
  <si>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</si>
  <si>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</si>
  <si>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</si>
  <si>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</si>
  <si>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</si>
  <si>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</si>
  <si>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</si>
  <si>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</si>
  <si>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</si>
  <si>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</si>
  <si>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</si>
  <si>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</si>
  <si>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</si>
  <si>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</si>
  <si>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</si>
  <si>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</si>
  <si>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</si>
  <si>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</si>
  <si>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</si>
  <si>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</si>
  <si>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</si>
  <si>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</si>
  <si>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</si>
  <si>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</si>
  <si>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</si>
  <si>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</si>
  <si>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</si>
  <si>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</si>
  <si>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</si>
  <si>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</si>
  <si>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</si>
  <si>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</si>
  <si>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</si>
  <si>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</si>
  <si>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</si>
  <si>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</si>
  <si>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</si>
  <si>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</si>
  <si>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</si>
  <si>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</si>
  <si>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</si>
  <si>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</si>
  <si>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</si>
  <si>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</si>
  <si>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</si>
  <si>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</si>
  <si>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</si>
  <si>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</si>
  <si>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</si>
  <si>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</si>
  <si>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</si>
  <si>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</si>
  <si>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</si>
  <si>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ЕИК по БУЛСТАТ  121207124</t>
  </si>
  <si>
    <t>бр.</t>
  </si>
  <si>
    <t>продадено</t>
  </si>
  <si>
    <t>води се</t>
  </si>
  <si>
    <t>206/120019</t>
  </si>
  <si>
    <t>206/120017</t>
  </si>
  <si>
    <t>204/470110</t>
  </si>
  <si>
    <t>204/470109</t>
  </si>
  <si>
    <t>206/120011</t>
  </si>
  <si>
    <t>Отчетен период:01.01.2014-31.03.2015</t>
  </si>
  <si>
    <r>
      <t>Дата на съставяне:</t>
    </r>
    <r>
      <rPr>
        <sz val="9"/>
        <rFont val="Times New Roman"/>
        <family val="1"/>
      </rPr>
      <t>..28.04.2015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</si>
</sst>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6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11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B37">
      <selection activeCell="J49" sqref="J49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541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30" t="s">
        <v>9</v>
      </c>
      <c r="G7" s="88"/>
      <c r="H7" s="87" t="s">
        <v>7</v>
      </c>
      <c r="I7" s="132" t="s">
        <v>8</v>
      </c>
      <c r="J7" s="133"/>
      <c r="K7" s="134"/>
      <c r="L7" s="330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31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31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774</v>
      </c>
      <c r="D12" s="296"/>
      <c r="E12" s="297">
        <f>C12+D12</f>
        <v>774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311</v>
      </c>
      <c r="D13" s="296"/>
      <c r="E13" s="297">
        <f aca="true" t="shared" si="0" ref="E13:E71">C13+D13</f>
        <v>311</v>
      </c>
      <c r="F13" s="267">
        <v>311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7</v>
      </c>
      <c r="D17" s="296"/>
      <c r="E17" s="297">
        <f t="shared" si="0"/>
        <v>7</v>
      </c>
      <c r="F17" s="267">
        <v>7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-337</v>
      </c>
      <c r="K18" s="297">
        <f>I18+J18</f>
        <v>-337</v>
      </c>
      <c r="L18" s="306">
        <v>-1383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5</v>
      </c>
      <c r="K19" s="297">
        <f>I19+J19</f>
        <v>5</v>
      </c>
      <c r="L19" s="306">
        <v>-1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1132</v>
      </c>
      <c r="D21" s="261">
        <f>SUM(D12:D18)+D20</f>
        <v>0</v>
      </c>
      <c r="E21" s="297">
        <f t="shared" si="0"/>
        <v>1132</v>
      </c>
      <c r="F21" s="261">
        <f>SUM(F12:F18)+F20</f>
        <v>1132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-38125</v>
      </c>
      <c r="K23" s="300">
        <f>I23+J23</f>
        <v>-38125</v>
      </c>
      <c r="L23" s="305">
        <v>-36741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-38125</v>
      </c>
      <c r="K24" s="307">
        <f>K23+K22</f>
        <v>-38125</v>
      </c>
      <c r="L24" s="307">
        <f>L23+L22</f>
        <v>-36741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-32882</v>
      </c>
      <c r="K26" s="266">
        <f>K24+K18+K16+K19</f>
        <v>-32882</v>
      </c>
      <c r="L26" s="266">
        <f>L24+L18+L16+L19</f>
        <v>-32550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17786</v>
      </c>
      <c r="J30" s="267"/>
      <c r="K30" s="297">
        <f t="shared" si="1"/>
        <v>17786</v>
      </c>
      <c r="L30" s="267">
        <v>17702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/>
      <c r="E32" s="297">
        <f t="shared" si="0"/>
        <v>0</v>
      </c>
      <c r="F32" s="258"/>
      <c r="G32" s="126" t="s">
        <v>89</v>
      </c>
      <c r="H32" s="123" t="s">
        <v>90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843</v>
      </c>
      <c r="K34" s="297">
        <f t="shared" si="1"/>
        <v>843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101</v>
      </c>
      <c r="H35" s="123" t="s">
        <v>102</v>
      </c>
      <c r="I35" s="267"/>
      <c r="J35" s="267">
        <v>80</v>
      </c>
      <c r="K35" s="297">
        <f t="shared" si="1"/>
        <v>80</v>
      </c>
      <c r="L35" s="267">
        <v>80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1132</v>
      </c>
      <c r="D36" s="261">
        <f>D35+D28+D21</f>
        <v>0</v>
      </c>
      <c r="E36" s="297">
        <f t="shared" si="0"/>
        <v>1132</v>
      </c>
      <c r="F36" s="261">
        <f>F35+F28+F21</f>
        <v>1132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23824</v>
      </c>
      <c r="J40" s="266">
        <f>SUM(J29:J39)</f>
        <v>10533</v>
      </c>
      <c r="K40" s="266">
        <f>SUM(K29:K39)</f>
        <v>34357</v>
      </c>
      <c r="L40" s="266">
        <f>SUM(L29:L39)</f>
        <v>34228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8</v>
      </c>
      <c r="K45" s="297">
        <f t="shared" si="2"/>
        <v>8</v>
      </c>
      <c r="L45" s="267">
        <v>8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6</v>
      </c>
      <c r="K46" s="297">
        <f t="shared" si="2"/>
        <v>6</v>
      </c>
      <c r="L46" s="267">
        <v>6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128</v>
      </c>
      <c r="D47" s="258"/>
      <c r="E47" s="297">
        <f t="shared" si="0"/>
        <v>128</v>
      </c>
      <c r="F47" s="258">
        <v>127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110</v>
      </c>
      <c r="G48" s="126" t="s">
        <v>141</v>
      </c>
      <c r="H48" s="123" t="s">
        <v>142</v>
      </c>
      <c r="I48" s="267"/>
      <c r="J48" s="267">
        <v>46</v>
      </c>
      <c r="K48" s="297">
        <f t="shared" si="2"/>
        <v>46</v>
      </c>
      <c r="L48" s="267">
        <v>82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3</v>
      </c>
      <c r="K49" s="297">
        <f t="shared" si="2"/>
        <v>3</v>
      </c>
      <c r="L49" s="267">
        <v>3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3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88</v>
      </c>
      <c r="K51" s="307">
        <f>SUM(K43:K50)</f>
        <v>88</v>
      </c>
      <c r="L51" s="307">
        <f>SUM(L43:L50)</f>
        <v>127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178</v>
      </c>
      <c r="D52" s="258"/>
      <c r="E52" s="297">
        <f t="shared" si="0"/>
        <v>178</v>
      </c>
      <c r="F52" s="258">
        <v>423</v>
      </c>
      <c r="G52" s="146" t="s">
        <v>156</v>
      </c>
      <c r="H52" s="128" t="s">
        <v>157</v>
      </c>
      <c r="I52" s="266">
        <f>I40+I51</f>
        <v>23824</v>
      </c>
      <c r="J52" s="266">
        <f>J40+J51</f>
        <v>10621</v>
      </c>
      <c r="K52" s="266">
        <f>K40+K51</f>
        <v>34445</v>
      </c>
      <c r="L52" s="266">
        <f>L40+L51</f>
        <v>34355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416</v>
      </c>
      <c r="D53" s="261">
        <f>SUM(D47:D52)</f>
        <v>0</v>
      </c>
      <c r="E53" s="297">
        <f t="shared" si="0"/>
        <v>416</v>
      </c>
      <c r="F53" s="261">
        <f>SUM(F47:F52)</f>
        <v>660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0</v>
      </c>
      <c r="D67" s="267"/>
      <c r="E67" s="297">
        <f t="shared" si="0"/>
        <v>0</v>
      </c>
      <c r="F67" s="267">
        <v>0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5</v>
      </c>
      <c r="D68" s="267"/>
      <c r="E68" s="297">
        <f t="shared" si="0"/>
        <v>5</v>
      </c>
      <c r="F68" s="267">
        <v>3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5</v>
      </c>
      <c r="D69" s="263">
        <f>D68+D67</f>
        <v>0</v>
      </c>
      <c r="E69" s="297">
        <f t="shared" si="0"/>
        <v>5</v>
      </c>
      <c r="F69" s="263">
        <f>F68+F67</f>
        <v>3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431</v>
      </c>
      <c r="D70" s="266">
        <f>D69+D65+D53+D44</f>
        <v>0</v>
      </c>
      <c r="E70" s="297">
        <f t="shared" si="0"/>
        <v>431</v>
      </c>
      <c r="F70" s="266">
        <f>F69+F65+F53+F44</f>
        <v>673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1563</v>
      </c>
      <c r="D71" s="261">
        <f>D70+D36</f>
        <v>0</v>
      </c>
      <c r="E71" s="297">
        <f t="shared" si="0"/>
        <v>1563</v>
      </c>
      <c r="F71" s="261">
        <f>F70+F36</f>
        <v>1805</v>
      </c>
      <c r="G71" s="130" t="s">
        <v>190</v>
      </c>
      <c r="H71" s="129" t="s">
        <v>191</v>
      </c>
      <c r="I71" s="266">
        <f>I52+I26</f>
        <v>23824</v>
      </c>
      <c r="J71" s="266">
        <f>J52+J26</f>
        <v>-22261</v>
      </c>
      <c r="K71" s="266">
        <f>K52+K26</f>
        <v>1563</v>
      </c>
      <c r="L71" s="266">
        <f>L52+L26</f>
        <v>1805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542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6">
      <selection activeCell="C26" sqref="C26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период:01.01.2014-31.03.2015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/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8</v>
      </c>
      <c r="D10" s="157">
        <v>8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/>
      <c r="D11" s="157"/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325</v>
      </c>
      <c r="D14" s="157">
        <v>340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4</v>
      </c>
      <c r="D15" s="157"/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337</v>
      </c>
      <c r="D18" s="22">
        <f>SUM(D9:D15)+D17</f>
        <v>348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337</v>
      </c>
      <c r="H19" s="159">
        <f>+IF((D18-H17)&lt;0,0,(D18-H17))</f>
        <v>348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337</v>
      </c>
      <c r="H20" s="22">
        <f>IF((D19=0),(H19+D20),IF((D19-D20)&lt;0,D20-D19,0))</f>
        <v>348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2</v>
      </c>
      <c r="D25" s="157">
        <v>2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7</v>
      </c>
      <c r="H28" s="157">
        <v>8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7</v>
      </c>
      <c r="H29" s="158">
        <v>6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7</v>
      </c>
      <c r="H31" s="139">
        <f>+H24+H28+H30</f>
        <v>8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2</v>
      </c>
      <c r="D32" s="22">
        <f>SUM(D24:D28)+D30+D31</f>
        <v>2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5</v>
      </c>
      <c r="D33" s="131">
        <f>+IF((H31-D32)&lt;0,0,(H31-D32))</f>
        <v>6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5</v>
      </c>
      <c r="D35" s="140">
        <f>IF((D33-D34&gt;0),(D33-D34),0)</f>
        <v>6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344</v>
      </c>
      <c r="D36" s="22">
        <f>+D35+D34+D32+D21+D20+D18</f>
        <v>356</v>
      </c>
      <c r="E36" s="169" t="s">
        <v>283</v>
      </c>
      <c r="F36" s="165" t="s">
        <v>284</v>
      </c>
      <c r="G36" s="159">
        <f>+G35+G31+G20+G17</f>
        <v>344</v>
      </c>
      <c r="H36" s="159">
        <f>+H35+H31+H20+H17</f>
        <v>356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съставяне:..28.04.2015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8">
      <selection activeCell="C34" sqref="C34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период:01.01.2014-31.03.2015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3</v>
      </c>
      <c r="D23" s="225">
        <v>30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3</v>
      </c>
      <c r="D28" s="226">
        <f>SUM(D21:D27)</f>
        <v>30</v>
      </c>
    </row>
    <row r="29" spans="1:4" ht="12.75">
      <c r="A29" s="248" t="s">
        <v>325</v>
      </c>
      <c r="B29" s="242" t="s">
        <v>326</v>
      </c>
      <c r="C29" s="226">
        <f>+C20-C28</f>
        <v>-3</v>
      </c>
      <c r="D29" s="226">
        <f>+D20-D28</f>
        <v>-30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6</v>
      </c>
      <c r="D31" s="225">
        <v>24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20</v>
      </c>
    </row>
    <row r="34" spans="1:4" ht="12.75">
      <c r="A34" s="246" t="s">
        <v>310</v>
      </c>
      <c r="B34" s="243" t="s">
        <v>334</v>
      </c>
      <c r="C34" s="226">
        <f>SUM(C31:C33)</f>
        <v>6</v>
      </c>
      <c r="D34" s="226">
        <f>SUM(D31:D33)</f>
        <v>44</v>
      </c>
    </row>
    <row r="35" spans="1:4" ht="12.75">
      <c r="A35" s="244" t="s">
        <v>335</v>
      </c>
      <c r="B35" s="245" t="s">
        <v>336</v>
      </c>
      <c r="C35" s="225">
        <v>1</v>
      </c>
      <c r="D35" s="225">
        <v>21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1</v>
      </c>
      <c r="D39" s="226">
        <f>SUM(D35:D38)</f>
        <v>21</v>
      </c>
    </row>
    <row r="40" spans="1:4" ht="12.75">
      <c r="A40" s="248" t="s">
        <v>344</v>
      </c>
      <c r="B40" s="242" t="s">
        <v>345</v>
      </c>
      <c r="C40" s="226">
        <f>+C34-C39</f>
        <v>5</v>
      </c>
      <c r="D40" s="226">
        <f>+D34-D39</f>
        <v>23</v>
      </c>
    </row>
    <row r="41" spans="1:4" ht="12.75">
      <c r="A41" s="250" t="s">
        <v>346</v>
      </c>
      <c r="B41" s="247" t="s">
        <v>347</v>
      </c>
      <c r="C41" s="226">
        <f>+C29+C40</f>
        <v>2</v>
      </c>
      <c r="D41" s="226">
        <f>+D29+D40</f>
        <v>-7</v>
      </c>
    </row>
    <row r="42" spans="1:4" ht="12.75">
      <c r="A42" s="250" t="s">
        <v>348</v>
      </c>
      <c r="B42" s="247" t="s">
        <v>349</v>
      </c>
      <c r="C42" s="226">
        <f>+D43</f>
        <v>3</v>
      </c>
      <c r="D42" s="225">
        <v>10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5</v>
      </c>
      <c r="D43" s="226">
        <f>+D41+D42</f>
        <v>3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съставяне:..28.04.2015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B8" sqref="B8:F11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332" t="s">
        <v>503</v>
      </c>
      <c r="C3" s="332"/>
      <c r="D3" s="332"/>
      <c r="E3" s="21"/>
      <c r="G3" s="105" t="s">
        <v>532</v>
      </c>
      <c r="H3" s="26"/>
    </row>
    <row r="4" spans="1:8" ht="15.75">
      <c r="A4" s="17"/>
      <c r="B4" s="25" t="str">
        <f>'справка №3-ОПП по прекия метод'!A4</f>
        <v>Отчетен период:01.01.2014-31.03.2015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5"/>
      <c r="F8" s="251"/>
      <c r="G8" s="252"/>
    </row>
    <row r="9" spans="1:7" ht="12.75">
      <c r="A9" s="7" t="s">
        <v>362</v>
      </c>
      <c r="B9" s="7"/>
      <c r="C9" s="251"/>
      <c r="D9" s="252"/>
      <c r="E9" s="325"/>
      <c r="F9" s="251"/>
      <c r="G9" s="252"/>
    </row>
    <row r="10" spans="1:7" ht="12.75">
      <c r="A10" s="7" t="s">
        <v>363</v>
      </c>
      <c r="B10" s="7"/>
      <c r="C10" s="251"/>
      <c r="D10" s="252"/>
      <c r="E10" s="325"/>
      <c r="F10" s="251"/>
      <c r="G10" s="252"/>
    </row>
    <row r="11" spans="1:7" ht="12.75">
      <c r="A11" s="7" t="s">
        <v>364</v>
      </c>
      <c r="B11" s="7"/>
      <c r="C11" s="251"/>
      <c r="D11" s="252"/>
      <c r="E11" s="325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съставяне:..28.04.2015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mergeCells count="1">
    <mergeCell ref="B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4">
      <selection activeCell="C24" sqref="C24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5.625" style="0" customWidth="1"/>
  </cols>
  <sheetData>
    <row r="1" spans="1:7" ht="15.75">
      <c r="A1" s="316" t="s">
        <v>386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период:01.01.2014-31.03.2015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f>2199+221</f>
        <v>2420</v>
      </c>
      <c r="D9" s="252" t="s">
        <v>507</v>
      </c>
      <c r="E9" s="251">
        <f>2315+244</f>
        <v>2559</v>
      </c>
      <c r="F9" s="324">
        <f t="shared" si="0"/>
        <v>11574</v>
      </c>
      <c r="G9" s="10"/>
    </row>
    <row r="10" spans="1:7" ht="12.75">
      <c r="A10" s="7" t="s">
        <v>506</v>
      </c>
      <c r="B10" s="322">
        <v>5175</v>
      </c>
      <c r="C10" s="251">
        <f>930+107</f>
        <v>1037</v>
      </c>
      <c r="D10" s="252" t="s">
        <v>507</v>
      </c>
      <c r="E10" s="251"/>
      <c r="F10" s="324">
        <f t="shared" si="0"/>
        <v>6212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324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f>51+2</f>
        <v>53</v>
      </c>
      <c r="D12" s="252" t="s">
        <v>511</v>
      </c>
      <c r="E12" s="251">
        <f>31+2</f>
        <v>33</v>
      </c>
      <c r="F12" s="324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324">
        <f t="shared" si="0"/>
        <v>176</v>
      </c>
      <c r="G13" s="10" t="s">
        <v>527</v>
      </c>
    </row>
    <row r="14" spans="1:7" ht="12.75">
      <c r="A14" s="84" t="s">
        <v>513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528</v>
      </c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324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324">
        <f t="shared" si="0"/>
        <v>44</v>
      </c>
      <c r="G16" s="10" t="s">
        <v>530</v>
      </c>
    </row>
    <row r="17" spans="1:7" ht="12.75">
      <c r="A17" s="7" t="s">
        <v>521</v>
      </c>
      <c r="B17" s="251">
        <v>29</v>
      </c>
      <c r="C17" s="251">
        <f>122+8</f>
        <v>130</v>
      </c>
      <c r="D17" s="252" t="s">
        <v>522</v>
      </c>
      <c r="E17" s="251">
        <f>114+3</f>
        <v>117</v>
      </c>
      <c r="F17" s="324">
        <f t="shared" si="0"/>
        <v>42</v>
      </c>
      <c r="G17" s="10" t="s">
        <v>529</v>
      </c>
    </row>
    <row r="18" spans="1:7" ht="12.75">
      <c r="A18" s="7" t="s">
        <v>516</v>
      </c>
      <c r="B18" s="251">
        <v>86</v>
      </c>
      <c r="C18" s="251">
        <v>25</v>
      </c>
      <c r="D18" s="252" t="s">
        <v>525</v>
      </c>
      <c r="E18" s="251">
        <v>24</v>
      </c>
      <c r="F18" s="7">
        <f t="shared" si="0"/>
        <v>87</v>
      </c>
      <c r="G18" s="10">
        <v>455</v>
      </c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>
        <v>493</v>
      </c>
    </row>
    <row r="21" spans="1:7" ht="12.75">
      <c r="A21" s="7" t="s">
        <v>518</v>
      </c>
      <c r="B21" s="251">
        <v>148</v>
      </c>
      <c r="C21" s="251">
        <v>23</v>
      </c>
      <c r="D21" s="252"/>
      <c r="E21" s="251">
        <v>24</v>
      </c>
      <c r="F21" s="7">
        <f t="shared" si="0"/>
        <v>147</v>
      </c>
      <c r="G21" s="10" t="s">
        <v>531</v>
      </c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5279</v>
      </c>
      <c r="D29" s="252"/>
      <c r="E29" s="7">
        <f>SUM(E8:E28)</f>
        <v>6357</v>
      </c>
      <c r="F29" s="7">
        <f>SUM(F8:F28)</f>
        <v>34352</v>
      </c>
      <c r="G29" s="10"/>
      <c r="H29" s="321">
        <f>'справка №1-БАЛАНС'!K52</f>
        <v>34445</v>
      </c>
      <c r="J29" s="321">
        <f>F29-H29</f>
        <v>-93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33" t="s">
        <v>394</v>
      </c>
      <c r="B32" s="333"/>
      <c r="C32" s="333"/>
      <c r="D32" s="333"/>
      <c r="E32" s="333"/>
      <c r="F32" s="333"/>
      <c r="G32" s="10"/>
    </row>
    <row r="33" spans="1:7" ht="12.75">
      <c r="A33" s="333" t="s">
        <v>395</v>
      </c>
      <c r="B33" s="333"/>
      <c r="C33" s="333"/>
      <c r="D33" s="333"/>
      <c r="E33" s="333"/>
      <c r="F33" s="333"/>
      <c r="G33" s="10"/>
    </row>
    <row r="34" spans="1:7" ht="32.25" customHeight="1">
      <c r="A34" s="334" t="s">
        <v>495</v>
      </c>
      <c r="B34" s="335"/>
      <c r="C34" s="335"/>
      <c r="D34" s="335"/>
      <c r="E34" s="335"/>
      <c r="F34" s="335"/>
      <c r="G34" s="10"/>
    </row>
    <row r="35" spans="1:7" ht="18" customHeight="1">
      <c r="A35" s="336" t="s">
        <v>524</v>
      </c>
      <c r="B35" s="336"/>
      <c r="C35" s="336"/>
      <c r="D35" s="336"/>
      <c r="E35" s="336"/>
      <c r="F35" s="336"/>
      <c r="G35" s="10"/>
    </row>
    <row r="36" spans="1:7" ht="12.75">
      <c r="A36" s="52" t="str">
        <f>'справка №1-БАЛАНС'!A75</f>
        <v>Дата на съставяне:..28.04.2015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37">
      <selection activeCell="A5" sqref="A5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период:01.01.2014-31.03.2015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41" t="s">
        <v>399</v>
      </c>
      <c r="B6" s="341"/>
      <c r="C6" s="341"/>
      <c r="D6" s="341"/>
      <c r="E6" s="341"/>
      <c r="F6" s="341"/>
      <c r="G6" s="341" t="s">
        <v>400</v>
      </c>
      <c r="H6" s="342"/>
      <c r="I6" s="342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23824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7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43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7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43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7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8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7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8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7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8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7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8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7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8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7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8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7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8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34091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39" t="s">
        <v>492</v>
      </c>
      <c r="B65" s="335"/>
      <c r="C65" s="335"/>
      <c r="D65" s="335"/>
      <c r="E65" s="335"/>
      <c r="F65" s="335"/>
      <c r="G65" s="335"/>
      <c r="H65" s="335"/>
      <c r="I65" s="335"/>
    </row>
    <row r="66" spans="1:9" ht="12.75">
      <c r="A66" s="339" t="s">
        <v>496</v>
      </c>
      <c r="B66" s="339"/>
      <c r="C66" s="339"/>
      <c r="D66" s="339"/>
      <c r="E66" s="339"/>
      <c r="F66" s="339"/>
      <c r="G66" s="340"/>
      <c r="H66" s="340"/>
      <c r="I66" s="340"/>
    </row>
    <row r="67" spans="1:9" ht="12.75" customHeight="1">
      <c r="A67" s="339" t="s">
        <v>497</v>
      </c>
      <c r="B67" s="335"/>
      <c r="C67" s="335"/>
      <c r="D67" s="335"/>
      <c r="E67" s="335"/>
      <c r="F67" s="335"/>
      <c r="G67" s="335"/>
      <c r="H67" s="335"/>
      <c r="I67" s="335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съставяне:..28.04.2015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" sqref="A4:E45"/>
    </sheetView>
  </sheetViews>
  <sheetFormatPr defaultColWidth="9.00390625" defaultRowHeight="12.75"/>
  <cols>
    <col min="1" max="1" width="12.375" style="0" customWidth="1"/>
    <col min="3" max="3" width="12.625" style="0" customWidth="1"/>
  </cols>
  <sheetData>
    <row r="2" spans="1:5" ht="13.5" thickBot="1">
      <c r="A2" s="326"/>
      <c r="B2" s="326" t="s">
        <v>533</v>
      </c>
      <c r="C2" s="326" t="s">
        <v>534</v>
      </c>
      <c r="D2" s="326" t="s">
        <v>535</v>
      </c>
      <c r="E2" s="326"/>
    </row>
    <row r="3" spans="1:4" ht="12.75">
      <c r="A3">
        <v>205</v>
      </c>
      <c r="B3">
        <v>1</v>
      </c>
      <c r="C3">
        <v>2180</v>
      </c>
      <c r="D3">
        <v>1890</v>
      </c>
    </row>
    <row r="4" spans="1:5" ht="12.75">
      <c r="A4" s="327">
        <v>205</v>
      </c>
      <c r="B4" s="327">
        <v>1</v>
      </c>
      <c r="C4" s="327">
        <v>3010</v>
      </c>
      <c r="D4" s="327">
        <v>3225</v>
      </c>
      <c r="E4" s="327"/>
    </row>
    <row r="5" spans="1:5" ht="12.75">
      <c r="A5" s="327"/>
      <c r="B5" s="327"/>
      <c r="C5" s="328">
        <f>SUM(C3:C4)</f>
        <v>5190</v>
      </c>
      <c r="D5" s="328">
        <f>SUM(D3:D4)</f>
        <v>5115</v>
      </c>
      <c r="E5" s="327"/>
    </row>
    <row r="6" spans="1:5" ht="12.75">
      <c r="A6" s="327"/>
      <c r="B6" s="327"/>
      <c r="C6" s="327"/>
      <c r="D6" s="327"/>
      <c r="E6" s="327"/>
    </row>
    <row r="7" spans="1:5" ht="12.75">
      <c r="A7" s="327" t="s">
        <v>536</v>
      </c>
      <c r="B7" s="327">
        <v>1</v>
      </c>
      <c r="C7" s="327">
        <v>69.2</v>
      </c>
      <c r="D7" s="327">
        <v>60</v>
      </c>
      <c r="E7" s="327"/>
    </row>
    <row r="8" spans="1:5" ht="12.75">
      <c r="A8" s="327" t="s">
        <v>537</v>
      </c>
      <c r="B8" s="327">
        <v>1</v>
      </c>
      <c r="C8" s="327">
        <v>69.5</v>
      </c>
      <c r="D8" s="327">
        <v>60</v>
      </c>
      <c r="E8" s="327"/>
    </row>
    <row r="9" spans="1:5" ht="12.75">
      <c r="A9" s="327"/>
      <c r="B9" s="327"/>
      <c r="C9" s="328">
        <f>SUM(C7:C8)</f>
        <v>138.7</v>
      </c>
      <c r="D9" s="328">
        <f>SUM(D7:D8)</f>
        <v>120</v>
      </c>
      <c r="E9" s="327"/>
    </row>
    <row r="10" spans="1:5" ht="12.75">
      <c r="A10" s="327" t="s">
        <v>538</v>
      </c>
      <c r="B10" s="327">
        <v>1</v>
      </c>
      <c r="C10" s="327">
        <v>15</v>
      </c>
      <c r="D10" s="327">
        <v>14</v>
      </c>
      <c r="E10" s="327"/>
    </row>
    <row r="11" spans="1:5" ht="12.75">
      <c r="A11" s="327" t="s">
        <v>539</v>
      </c>
      <c r="B11" s="327">
        <v>1</v>
      </c>
      <c r="C11" s="327">
        <v>15</v>
      </c>
      <c r="D11" s="327">
        <v>14</v>
      </c>
      <c r="E11" s="327"/>
    </row>
    <row r="12" spans="1:5" ht="12.75">
      <c r="A12" s="327" t="s">
        <v>540</v>
      </c>
      <c r="B12" s="327">
        <v>1</v>
      </c>
      <c r="C12" s="327">
        <v>152.25</v>
      </c>
      <c r="D12" s="327">
        <v>142</v>
      </c>
      <c r="E12" s="327"/>
    </row>
    <row r="13" spans="1:5" ht="12.75">
      <c r="A13" s="327"/>
      <c r="B13" s="327"/>
      <c r="C13" s="328">
        <f>SUM(C10:C12)</f>
        <v>182.25</v>
      </c>
      <c r="D13" s="328">
        <f>SUM(D10:D12)</f>
        <v>170</v>
      </c>
      <c r="E13" s="327"/>
    </row>
    <row r="14" spans="1:5" ht="12.75">
      <c r="A14" s="327"/>
      <c r="B14" s="327"/>
      <c r="C14" s="327"/>
      <c r="D14" s="327"/>
      <c r="E14" s="327"/>
    </row>
    <row r="15" spans="1:5" ht="12.75">
      <c r="A15" s="327"/>
      <c r="B15" s="327"/>
      <c r="C15" s="327"/>
      <c r="D15" s="327"/>
      <c r="E15" s="327"/>
    </row>
    <row r="16" spans="1:5" ht="12.75">
      <c r="A16" s="327"/>
      <c r="B16" s="327"/>
      <c r="C16" s="327"/>
      <c r="D16" s="327"/>
      <c r="E16" s="327"/>
    </row>
    <row r="17" spans="1:5" ht="12.75">
      <c r="A17" s="327">
        <v>2201</v>
      </c>
      <c r="B17" s="327">
        <v>1</v>
      </c>
      <c r="C17" s="327">
        <v>62.2</v>
      </c>
      <c r="D17" s="327">
        <v>53</v>
      </c>
      <c r="E17" s="327"/>
    </row>
    <row r="18" spans="1:5" ht="12.75">
      <c r="A18" s="327"/>
      <c r="B18" s="327">
        <v>1</v>
      </c>
      <c r="C18" s="327">
        <v>62.2</v>
      </c>
      <c r="D18" s="327">
        <v>53</v>
      </c>
      <c r="E18" s="327"/>
    </row>
    <row r="19" spans="1:5" ht="12.75">
      <c r="A19" s="327">
        <v>2202</v>
      </c>
      <c r="B19" s="327">
        <v>1</v>
      </c>
      <c r="C19" s="327">
        <v>36.2</v>
      </c>
      <c r="D19" s="327">
        <v>31</v>
      </c>
      <c r="E19" s="327"/>
    </row>
    <row r="20" spans="1:5" ht="12.75">
      <c r="A20" s="327"/>
      <c r="B20" s="327">
        <v>1</v>
      </c>
      <c r="C20" s="327">
        <v>36</v>
      </c>
      <c r="D20" s="327">
        <v>31</v>
      </c>
      <c r="E20" s="327"/>
    </row>
    <row r="21" spans="1:5" ht="12.75">
      <c r="A21" s="327"/>
      <c r="B21" s="327">
        <v>1</v>
      </c>
      <c r="C21" s="327">
        <v>36.5</v>
      </c>
      <c r="D21" s="327">
        <v>31</v>
      </c>
      <c r="E21" s="327"/>
    </row>
    <row r="22" spans="1:5" ht="12.75">
      <c r="A22" s="327"/>
      <c r="B22" s="327">
        <v>1</v>
      </c>
      <c r="C22" s="327">
        <v>37</v>
      </c>
      <c r="D22" s="327">
        <v>31</v>
      </c>
      <c r="E22" s="327"/>
    </row>
    <row r="23" spans="1:5" ht="12.75">
      <c r="A23" s="327">
        <v>2210</v>
      </c>
      <c r="B23" s="327">
        <v>1</v>
      </c>
      <c r="C23" s="327">
        <v>50.8</v>
      </c>
      <c r="D23" s="327">
        <v>44</v>
      </c>
      <c r="E23" s="327"/>
    </row>
    <row r="24" spans="1:5" ht="12.75">
      <c r="A24" s="327"/>
      <c r="B24" s="327">
        <v>1</v>
      </c>
      <c r="C24" s="327">
        <v>51</v>
      </c>
      <c r="D24" s="327">
        <v>44</v>
      </c>
      <c r="E24" s="327"/>
    </row>
    <row r="25" spans="1:5" ht="12.75">
      <c r="A25" s="327">
        <v>2204</v>
      </c>
      <c r="B25" s="327">
        <v>1</v>
      </c>
      <c r="C25" s="327">
        <v>51.2</v>
      </c>
      <c r="D25" s="327">
        <v>44</v>
      </c>
      <c r="E25" s="327"/>
    </row>
    <row r="26" spans="1:5" ht="12.75">
      <c r="A26" s="327"/>
      <c r="B26" s="327">
        <v>1</v>
      </c>
      <c r="C26" s="327">
        <v>51.3</v>
      </c>
      <c r="D26" s="327">
        <v>44</v>
      </c>
      <c r="E26" s="327"/>
    </row>
    <row r="27" spans="1:5" ht="12.75">
      <c r="A27" s="327"/>
      <c r="B27" s="327">
        <v>1</v>
      </c>
      <c r="C27" s="327">
        <v>51.4</v>
      </c>
      <c r="D27" s="327">
        <v>44</v>
      </c>
      <c r="E27" s="327"/>
    </row>
    <row r="28" spans="1:5" ht="12.75">
      <c r="A28" s="327"/>
      <c r="B28" s="327">
        <v>1</v>
      </c>
      <c r="C28" s="327">
        <v>51.5</v>
      </c>
      <c r="D28" s="327">
        <v>44</v>
      </c>
      <c r="E28" s="327"/>
    </row>
    <row r="29" spans="1:5" ht="12.75">
      <c r="A29" s="327">
        <v>2208</v>
      </c>
      <c r="B29" s="327">
        <v>1</v>
      </c>
      <c r="C29" s="327">
        <v>41.3</v>
      </c>
      <c r="D29" s="327">
        <v>36</v>
      </c>
      <c r="E29" s="327"/>
    </row>
    <row r="30" spans="1:5" ht="12.75">
      <c r="A30" s="327"/>
      <c r="B30" s="327">
        <v>1</v>
      </c>
      <c r="C30" s="327">
        <v>41.2</v>
      </c>
      <c r="D30" s="327">
        <v>36</v>
      </c>
      <c r="E30" s="327"/>
    </row>
    <row r="31" spans="1:5" ht="12.75">
      <c r="A31" s="327"/>
      <c r="B31" s="327">
        <v>1</v>
      </c>
      <c r="C31" s="327">
        <v>41.5</v>
      </c>
      <c r="D31" s="327">
        <v>36</v>
      </c>
      <c r="E31" s="327"/>
    </row>
    <row r="32" spans="1:5" ht="12.75">
      <c r="A32" s="327"/>
      <c r="B32" s="327">
        <v>1</v>
      </c>
      <c r="C32" s="327">
        <v>41.8</v>
      </c>
      <c r="D32" s="327">
        <v>36</v>
      </c>
      <c r="E32" s="327"/>
    </row>
    <row r="33" spans="1:5" ht="12.75">
      <c r="A33" s="327">
        <v>2207</v>
      </c>
      <c r="B33" s="327">
        <v>1</v>
      </c>
      <c r="C33" s="327">
        <v>25.8</v>
      </c>
      <c r="D33" s="327">
        <v>22</v>
      </c>
      <c r="E33" s="327"/>
    </row>
    <row r="34" spans="1:5" ht="12.75">
      <c r="A34" s="327"/>
      <c r="B34" s="327">
        <v>1</v>
      </c>
      <c r="C34" s="327">
        <v>25.8</v>
      </c>
      <c r="D34" s="327">
        <v>22</v>
      </c>
      <c r="E34" s="327"/>
    </row>
    <row r="35" spans="1:5" ht="12.75">
      <c r="A35" s="327">
        <v>2211</v>
      </c>
      <c r="B35" s="327">
        <v>1</v>
      </c>
      <c r="C35" s="327">
        <v>16.2</v>
      </c>
      <c r="D35" s="327">
        <v>13</v>
      </c>
      <c r="E35" s="327"/>
    </row>
    <row r="36" spans="1:5" ht="12.75">
      <c r="A36" s="327"/>
      <c r="B36" s="327">
        <v>1</v>
      </c>
      <c r="C36" s="327">
        <v>16.2</v>
      </c>
      <c r="D36" s="327">
        <v>13</v>
      </c>
      <c r="E36" s="327"/>
    </row>
    <row r="37" spans="1:5" ht="12.75">
      <c r="A37" s="327"/>
      <c r="B37" s="327">
        <v>1</v>
      </c>
      <c r="C37" s="327">
        <v>16.2</v>
      </c>
      <c r="D37" s="327">
        <v>13</v>
      </c>
      <c r="E37" s="327"/>
    </row>
    <row r="38" spans="1:5" ht="12.75">
      <c r="A38" s="327">
        <v>2108</v>
      </c>
      <c r="B38" s="327">
        <v>1</v>
      </c>
      <c r="C38" s="327">
        <v>21.8</v>
      </c>
      <c r="D38" s="327">
        <v>18</v>
      </c>
      <c r="E38" s="327"/>
    </row>
    <row r="39" spans="1:5" ht="12.75">
      <c r="A39" s="327">
        <v>2212</v>
      </c>
      <c r="B39" s="327">
        <v>1</v>
      </c>
      <c r="C39" s="329">
        <v>43.5</v>
      </c>
      <c r="D39" s="329">
        <v>50</v>
      </c>
      <c r="E39" s="327"/>
    </row>
    <row r="40" spans="1:5" ht="12.75">
      <c r="A40" s="327">
        <v>2102</v>
      </c>
      <c r="B40" s="327">
        <v>1</v>
      </c>
      <c r="C40" s="329">
        <v>14.25</v>
      </c>
      <c r="D40" s="329">
        <v>13</v>
      </c>
      <c r="E40" s="327"/>
    </row>
    <row r="41" spans="1:5" ht="12.75">
      <c r="A41" s="327">
        <v>2208</v>
      </c>
      <c r="B41" s="327">
        <v>7</v>
      </c>
      <c r="C41" s="329">
        <v>267.75</v>
      </c>
      <c r="D41" s="329">
        <v>252</v>
      </c>
      <c r="E41" s="329">
        <v>36</v>
      </c>
    </row>
    <row r="42" spans="1:5" ht="12.75">
      <c r="A42" s="327">
        <v>2207</v>
      </c>
      <c r="B42" s="327">
        <v>7</v>
      </c>
      <c r="C42" s="329">
        <v>162.75</v>
      </c>
      <c r="D42" s="329">
        <v>154</v>
      </c>
      <c r="E42" s="329">
        <v>22</v>
      </c>
    </row>
    <row r="43" spans="1:5" ht="12.75">
      <c r="A43" s="327">
        <v>2202</v>
      </c>
      <c r="B43" s="327">
        <v>7</v>
      </c>
      <c r="C43" s="329">
        <v>231</v>
      </c>
      <c r="D43" s="329">
        <v>217</v>
      </c>
      <c r="E43" s="327">
        <v>31</v>
      </c>
    </row>
    <row r="44" spans="1:5" ht="12.75">
      <c r="A44" s="327">
        <v>2209</v>
      </c>
      <c r="B44" s="327">
        <v>1</v>
      </c>
      <c r="C44" s="329">
        <v>98.25</v>
      </c>
      <c r="D44" s="329">
        <v>92</v>
      </c>
      <c r="E44" s="327"/>
    </row>
    <row r="45" spans="1:5" ht="12.75">
      <c r="A45" s="327"/>
      <c r="B45" s="327"/>
      <c r="C45" s="328">
        <f>SUM(C17:C44)</f>
        <v>1682.6</v>
      </c>
      <c r="D45" s="328">
        <f>SUM(D17:D44)</f>
        <v>1517</v>
      </c>
      <c r="E45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2015-04-28T10:56:41Z</cp:lastPrinted>
  <dcterms:created xsi:type="dcterms:W3CDTF">2000-06-29T12:02:40Z</dcterms:created>
  <dcterms:modified xsi:type="dcterms:W3CDTF">2015-04-28T10:56:54Z</dcterms:modified>
  <cp:category/>
  <cp:version/>
  <cp:contentType/>
  <cp:contentStatus/>
</cp:coreProperties>
</file>